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/>
  </bookViews>
  <sheets>
    <sheet name="Лист1" sheetId="2" r:id="rId1"/>
  </sheets>
  <definedNames>
    <definedName name="_xlnm.Print_Titles" localSheetId="0">Лист1!$11:$13</definedName>
    <definedName name="_xlnm.Print_Area" localSheetId="0">Лист1!$A$1:$P$111</definedName>
  </definedNames>
  <calcPr calcId="145621"/>
</workbook>
</file>

<file path=xl/calcChain.xml><?xml version="1.0" encoding="utf-8"?>
<calcChain xmlns="http://schemas.openxmlformats.org/spreadsheetml/2006/main">
  <c r="J83" i="2" l="1"/>
  <c r="K83" i="2"/>
  <c r="L83" i="2"/>
  <c r="M83" i="2"/>
  <c r="N83" i="2"/>
  <c r="O83" i="2"/>
  <c r="P83" i="2"/>
  <c r="H83" i="2"/>
  <c r="I99" i="2"/>
  <c r="G99" i="2" s="1"/>
  <c r="F99" i="2"/>
  <c r="I108" i="2"/>
  <c r="O107" i="2"/>
  <c r="G107" i="2" s="1"/>
  <c r="F107" i="2"/>
  <c r="F23" i="2"/>
  <c r="F20" i="2"/>
  <c r="O106" i="2"/>
  <c r="G81" i="2"/>
  <c r="I46" i="2"/>
  <c r="I34" i="2"/>
  <c r="I28" i="2"/>
  <c r="I100" i="2"/>
  <c r="I96" i="2"/>
  <c r="I94" i="2"/>
  <c r="I89" i="2"/>
  <c r="I23" i="2"/>
  <c r="G23" i="2" s="1"/>
  <c r="I84" i="2"/>
  <c r="I83" i="2" l="1"/>
  <c r="G83" i="2" s="1"/>
  <c r="F83" i="2"/>
  <c r="J17" i="2"/>
  <c r="K17" i="2"/>
  <c r="L17" i="2"/>
  <c r="M17" i="2"/>
  <c r="N17" i="2"/>
  <c r="O17" i="2"/>
  <c r="P17" i="2"/>
  <c r="H17" i="2"/>
  <c r="G84" i="2"/>
  <c r="F84" i="2"/>
  <c r="G96" i="2"/>
  <c r="F96" i="2"/>
  <c r="E96" i="2"/>
  <c r="G94" i="2"/>
  <c r="F94" i="2"/>
  <c r="F89" i="2"/>
  <c r="F17" i="2" l="1"/>
  <c r="E89" i="2"/>
  <c r="I80" i="2"/>
  <c r="G80" i="2" s="1"/>
  <c r="I78" i="2"/>
  <c r="F108" i="2"/>
  <c r="F106" i="2"/>
  <c r="F105" i="2"/>
  <c r="F104" i="2"/>
  <c r="F103" i="2"/>
  <c r="F102" i="2"/>
  <c r="F100" i="2"/>
  <c r="P101" i="2"/>
  <c r="P16" i="2" s="1"/>
  <c r="M101" i="2"/>
  <c r="M16" i="2" s="1"/>
  <c r="L101" i="2"/>
  <c r="L16" i="2" s="1"/>
  <c r="K101" i="2"/>
  <c r="K16" i="2" s="1"/>
  <c r="J101" i="2"/>
  <c r="J16" i="2" s="1"/>
  <c r="I101" i="2"/>
  <c r="H101" i="2"/>
  <c r="H16" i="2" s="1"/>
  <c r="N101" i="2"/>
  <c r="N16" i="2" s="1"/>
  <c r="G108" i="2"/>
  <c r="G106" i="2"/>
  <c r="O105" i="2"/>
  <c r="O104" i="2"/>
  <c r="G104" i="2" s="1"/>
  <c r="O103" i="2"/>
  <c r="G103" i="2" s="1"/>
  <c r="O102" i="2"/>
  <c r="G102" i="2" s="1"/>
  <c r="O101" i="2" l="1"/>
  <c r="F101" i="2"/>
  <c r="F16" i="2" s="1"/>
  <c r="G89" i="2"/>
  <c r="G105" i="2"/>
  <c r="G100" i="2"/>
  <c r="G88" i="2"/>
  <c r="F88" i="2"/>
  <c r="F81" i="2"/>
  <c r="F80" i="2"/>
  <c r="G78" i="2"/>
  <c r="F78" i="2"/>
  <c r="I17" i="2"/>
  <c r="G71" i="2"/>
  <c r="F71" i="2"/>
  <c r="G63" i="2"/>
  <c r="G61" i="2"/>
  <c r="G55" i="2"/>
  <c r="G46" i="2"/>
  <c r="G42" i="2"/>
  <c r="G34" i="2"/>
  <c r="G28" i="2"/>
  <c r="G24" i="2"/>
  <c r="G20" i="2"/>
  <c r="G18" i="2"/>
  <c r="F18" i="2"/>
  <c r="F63" i="2"/>
  <c r="F61" i="2"/>
  <c r="F55" i="2"/>
  <c r="F46" i="2"/>
  <c r="F42" i="2"/>
  <c r="F34" i="2"/>
  <c r="F28" i="2"/>
  <c r="F24" i="2"/>
  <c r="O16" i="2" l="1"/>
  <c r="G101" i="2"/>
  <c r="I16" i="2"/>
  <c r="G17" i="2"/>
  <c r="D81" i="2"/>
  <c r="D75" i="2"/>
  <c r="D74" i="2"/>
  <c r="D73" i="2"/>
  <c r="D61" i="2"/>
  <c r="G16" i="2" l="1"/>
</calcChain>
</file>

<file path=xl/sharedStrings.xml><?xml version="1.0" encoding="utf-8"?>
<sst xmlns="http://schemas.openxmlformats.org/spreadsheetml/2006/main" count="287" uniqueCount="204">
  <si>
    <t>№п/п</t>
  </si>
  <si>
    <t>Наименование мероприятий инвестиционной программы</t>
  </si>
  <si>
    <t>Единица измерений</t>
  </si>
  <si>
    <t>Источник финансирования, тыс.тенге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</si>
  <si>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</si>
  <si>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</si>
  <si>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</si>
  <si>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</si>
  <si>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</si>
  <si>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</si>
  <si>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</si>
  <si>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по Алматинской области</t>
  </si>
  <si>
    <t>шт</t>
  </si>
  <si>
    <t>ПСД</t>
  </si>
  <si>
    <t>ПНР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</si>
  <si>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</si>
  <si>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Разработка ПСД "Реконструкция ЛЭП-110кВ №103А/104А с заменой существующего провода на композитный"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</si>
  <si>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</si>
  <si>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</si>
  <si>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ПНР Строительство ПС 110/10 кВ «Кокозек» с присоединением к ОРУ-110 кВ ПС 220 кВ «Каскелен» Карасайского района Алматинской области</t>
  </si>
  <si>
    <t>СМР</t>
  </si>
  <si>
    <t>комплект</t>
  </si>
  <si>
    <t>4.1.</t>
  </si>
  <si>
    <t>4.2.</t>
  </si>
  <si>
    <t>4.3.</t>
  </si>
  <si>
    <t>5.1.</t>
  </si>
  <si>
    <t>5.2.</t>
  </si>
  <si>
    <t>5.3.</t>
  </si>
  <si>
    <t>км</t>
  </si>
  <si>
    <t>5.4.</t>
  </si>
  <si>
    <t>6.1.</t>
  </si>
  <si>
    <t>6.2.</t>
  </si>
  <si>
    <t>Приобретение  муфт</t>
  </si>
  <si>
    <t>7.1.</t>
  </si>
  <si>
    <t>7.2.</t>
  </si>
  <si>
    <t>8.1.</t>
  </si>
  <si>
    <t>8.2.</t>
  </si>
  <si>
    <t>8.3.</t>
  </si>
  <si>
    <t>8.4.</t>
  </si>
  <si>
    <t>8.5.</t>
  </si>
  <si>
    <t>9.1.</t>
  </si>
  <si>
    <t>12.1.</t>
  </si>
  <si>
    <t xml:space="preserve">Приобретение муфт </t>
  </si>
  <si>
    <t>Увеличение уставного капитала</t>
  </si>
  <si>
    <t>ВСЕГО на 2022 год</t>
  </si>
  <si>
    <t>Реконструкция  ПС 110/10кВ №119А "Новозападная"</t>
  </si>
  <si>
    <t>1.1.</t>
  </si>
  <si>
    <t>Реконструкция ЗРУ-10 кВ I-IV секции с установкой нового оборудования ЗРУ-10 кВ с перезаводкой всех существующих КЛ-10 кВ</t>
  </si>
  <si>
    <t>Реконструкция ПС 220/110/10кВ №7 АХБК</t>
  </si>
  <si>
    <t>2.1.</t>
  </si>
  <si>
    <t xml:space="preserve">Установка нового модульного здания ЗРУ-10кВ ( IVсекции) </t>
  </si>
  <si>
    <t>2.2.</t>
  </si>
  <si>
    <t>Демонтаж старого и строительство нового (с установкой на новом месте БМЗ) ОПУ</t>
  </si>
  <si>
    <t xml:space="preserve">Приобретение и монтаж КЛ-10кВ </t>
  </si>
  <si>
    <t xml:space="preserve">Реконструкция ТП </t>
  </si>
  <si>
    <t>Приобретение и монтаж шкафов ТМ УТМ-64М</t>
  </si>
  <si>
    <t>Приобретение и прокладка КЛ-10кВ взамен существующей КЛ-6кВ</t>
  </si>
  <si>
    <t xml:space="preserve">Приобретение КТПБ и замена ТП на КТПБ </t>
  </si>
  <si>
    <t>6.3.</t>
  </si>
  <si>
    <t>Приобретение оборудования системы телемеханики на ТП</t>
  </si>
  <si>
    <t>Поставка кабеля АСБ-10-3х70 мм2</t>
  </si>
  <si>
    <t>7.3.</t>
  </si>
  <si>
    <t xml:space="preserve">Поставка шкафов ШУЭ </t>
  </si>
  <si>
    <t>Работы по монтажу оборудования КТПН</t>
  </si>
  <si>
    <t xml:space="preserve">Монтажные работы шкафов телемеханики 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</si>
  <si>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</si>
  <si>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Замена КЛ-6кВ на 10кВ, протяженность трассы КЛ-10кВ 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</si>
  <si>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</si>
  <si>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 xml:space="preserve">Трансформатор распределительный трехфазный двухобмоточный масляный модели ТМ-100/6(10)/0,4 кВ </t>
  </si>
  <si>
    <t>Трансформатор распределительный трехфазный двухобмоточный масляный модели ТМ-160/6(10)/0,4 кВ</t>
  </si>
  <si>
    <t xml:space="preserve">Трансформатор распределительный трехфазный двухобмоточный масляный модели ТМ-250/6(10)/0,4 кВ </t>
  </si>
  <si>
    <t>Трансформатор распределительный трехфазный двухобмоточный масляный модели ТМ-400/6(10)/0,4 кВ</t>
  </si>
  <si>
    <t>Трансформатор распределительный трехфазный двухобмоточный масляный модели ТМ-630/6(10)/0,4 кВ</t>
  </si>
  <si>
    <t>Трансформатор трехфазный сухой с литой изоляцией модели ТСЛ-630/6/10-0,4 кВ</t>
  </si>
  <si>
    <t>Трансформатор трехфазный сухой с литой изоляцией модели ТСЛ-1000/6/10-0,4 кВ</t>
  </si>
  <si>
    <t>Реконструкция диспетчерского центра ОДС, Манаса 24</t>
  </si>
  <si>
    <t>10.1.</t>
  </si>
  <si>
    <t>Приобретение, монтаж, пусконаладочные работы подсистемы отображения информации (видеостенная панель  108 элементов)</t>
  </si>
  <si>
    <t>Приобретение и установка коммутационного оборудования</t>
  </si>
  <si>
    <t>Приобретение и установка электрооборудования</t>
  </si>
  <si>
    <t>Приобретение и установка системы вентиляции и кондиционирования</t>
  </si>
  <si>
    <t>Монтажные и пусконаладочные работы системы вентиляции и кондиционирования.</t>
  </si>
  <si>
    <t>Автоматизированное рабочее место</t>
  </si>
  <si>
    <t>"Перевод отрезка ВЛ-220кВ №2063/2073 от ПС №147А "Таугуль" до опоры №9 в КЛ-220кВ"</t>
  </si>
  <si>
    <t>11.1.</t>
  </si>
  <si>
    <t>Приобретение кабельно-проводниковой продукции для перевода перевод ВЛ-220 кВ в КЛ-220кВ</t>
  </si>
  <si>
    <t>Строительство ОРУ-110кВ и установка трансформаторов 2*63МВА</t>
  </si>
  <si>
    <t>Приобретение кабельно-проводниковой продукции и строительство ВЛ -110кВ</t>
  </si>
  <si>
    <t>км
шт</t>
  </si>
  <si>
    <t>6,57
21</t>
  </si>
  <si>
    <t>3,51
17</t>
  </si>
  <si>
    <t>204
263
1,947</t>
  </si>
  <si>
    <t xml:space="preserve">км </t>
  </si>
  <si>
    <t>услуга</t>
  </si>
  <si>
    <t>1
16</t>
  </si>
  <si>
    <t>Приобретение РУ-0,4 кВ</t>
  </si>
  <si>
    <t>Приобретение РУ-10 кВ</t>
  </si>
  <si>
    <t>Приобретение шкафа серии КМ-1КФ-КЕМ/kz</t>
  </si>
  <si>
    <t>Приобретение камеры линейной КСО-292</t>
  </si>
  <si>
    <t xml:space="preserve">Приобретение Здания блочно-модульного типа БМЗ из сэндвич панелей </t>
  </si>
  <si>
    <t>Приобретение Цельнометаллического блока контейнера габаритами (ВхШхГ мм=2440х2000х3700).</t>
  </si>
  <si>
    <t>11.2.</t>
  </si>
  <si>
    <t>11.3.</t>
  </si>
  <si>
    <t>11.4.</t>
  </si>
  <si>
    <t>11.5.</t>
  </si>
  <si>
    <t>11.6.</t>
  </si>
  <si>
    <t>Инвестиционная программа на 2022 год</t>
  </si>
  <si>
    <t>план</t>
  </si>
  <si>
    <t>факт</t>
  </si>
  <si>
    <t>Количество в натуральных показателях</t>
  </si>
  <si>
    <t>Сумма инвестиционной программы (проекты), тыс.тенге (без НДС)</t>
  </si>
  <si>
    <t>Собственные средства</t>
  </si>
  <si>
    <t>Заемные средства</t>
  </si>
  <si>
    <t>Бюджетные средства</t>
  </si>
  <si>
    <t xml:space="preserve">Приобретение  муфт </t>
  </si>
  <si>
    <t>Приобретение кабеля силового 10 кВ AL/XLPE/PE enhanced Smart OM</t>
  </si>
  <si>
    <t>Приобретение устройства Телемеханики Sigmeco для РП</t>
  </si>
  <si>
    <t>Приобретение устройства Телемеханики Sigmeco для ТП</t>
  </si>
  <si>
    <t>Приобретение основных средств и нематериальных активов</t>
  </si>
  <si>
    <t>Автомобиль грузовой, дизельный, фургон, грузоподъемность не более 5</t>
  </si>
  <si>
    <t>Автомобиль карьерный самосвал, грузоподъемность более 10 т, но не более 400 т, способ разгрузки задний</t>
  </si>
  <si>
    <t>Автомобиль специализированный, кран-манипулятор, грузоподъемность более 1 т, но не более 10 т</t>
  </si>
  <si>
    <t>Автомобиль специализированный, автогидроподъемник, высота стрелы более 17 м, но не более 30 м, конструкция стрелы локтевая (коленчатая)</t>
  </si>
  <si>
    <t>Автомобиль специализированный, автогидроподъемник, высота стрелы более 17 м, но не более 30 м, конструкция стрелы рычажно-телескопическая</t>
  </si>
  <si>
    <t>Автомобиль специализированный, автокран, грузоподъемность не менее 8 т, но не более 40 т</t>
  </si>
  <si>
    <t>Реконструкция электрических сетей 10/0,4кВ РЭС "Отеген батыр"</t>
  </si>
  <si>
    <t xml:space="preserve">Приобретение провода марки СИПн-3 </t>
  </si>
  <si>
    <t>Приобретение провода марки СИПн-5</t>
  </si>
  <si>
    <t>Реконструкция электрических сетей 6-10/0,4кВ Карасайского РЭС</t>
  </si>
  <si>
    <t>Приобретение провода марки СИПн-5 4х120</t>
  </si>
  <si>
    <t>Реконструкция электрических сетей 6-10/0,4кВ Талгарского РЭС</t>
  </si>
  <si>
    <t>15.1.</t>
  </si>
  <si>
    <t>18.1.</t>
  </si>
  <si>
    <t>19.1.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</si>
  <si>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</si>
  <si>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</si>
  <si>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</si>
  <si>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</si>
  <si>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</si>
  <si>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Информация о реализации инвестиционной программы (проекта) в разрезе источников финансирования, тыс. тенге</t>
  </si>
  <si>
    <t>Работа - 38
Комплект -165
Штук - 976</t>
  </si>
  <si>
    <t>о ходе исполнения субъектом инвестиционной программы за 2 квартал 2022 года</t>
  </si>
  <si>
    <t>Проведение комплексной вневедомственной экспертизы по рабочему проекту "Реконструкция ПС-220/110/10 кВ №7А "АХБК"</t>
  </si>
  <si>
    <t>экспертиза</t>
  </si>
  <si>
    <t>Аккумуляторная батарея Maraton</t>
  </si>
  <si>
    <t>Землеустроительные и земельно-кадастровые работы "Изготовление землеустроительных проектов земельных участков под ПС-220/110/10 кВ "Кокпек" Енбекшиказахского района Алматинской области , под ПС-110/35/10 кВ "Саты" и по прирезку к ПС №77И "Жаланаш Кегенского района Алматинской области</t>
  </si>
  <si>
    <t>6.4.</t>
  </si>
  <si>
    <t>8.6.</t>
  </si>
  <si>
    <t>9.2.</t>
  </si>
  <si>
    <t>9.3.</t>
  </si>
  <si>
    <t>9.4.</t>
  </si>
  <si>
    <t>9.5.</t>
  </si>
  <si>
    <t>11.7.</t>
  </si>
  <si>
    <t>12.2.</t>
  </si>
  <si>
    <t>12.3.</t>
  </si>
  <si>
    <t>12.4.</t>
  </si>
  <si>
    <t>12.5.</t>
  </si>
  <si>
    <t>12.6.</t>
  </si>
  <si>
    <t>13.1.</t>
  </si>
  <si>
    <t>16.1.</t>
  </si>
  <si>
    <t>16.2.</t>
  </si>
  <si>
    <t>18.2.</t>
  </si>
  <si>
    <t>20.1.</t>
  </si>
  <si>
    <t>20.2.</t>
  </si>
  <si>
    <t>23.1.</t>
  </si>
  <si>
    <t>23.2.</t>
  </si>
  <si>
    <t>23.3.</t>
  </si>
  <si>
    <t>23.4.</t>
  </si>
  <si>
    <t>23.5.</t>
  </si>
  <si>
    <t>23.6.</t>
  </si>
  <si>
    <t>23.7.</t>
  </si>
  <si>
    <t>5.5.</t>
  </si>
  <si>
    <t>Приобретение и монтаж РУ-10 кВ на 5 ТП</t>
  </si>
  <si>
    <t>6.5.</t>
  </si>
  <si>
    <t>6.6.</t>
  </si>
  <si>
    <t>6.7.</t>
  </si>
  <si>
    <t xml:space="preserve">Приобретены и смонтированы КТПБ на 9 ТП          </t>
  </si>
  <si>
    <t xml:space="preserve">Приобретены и смонтированы РУ-10 кВ на 3 ТП         </t>
  </si>
  <si>
    <t xml:space="preserve">Приобретение и монтаж шкафа учета электроэнергии марки ШУЭ-11-1Н-NT-08 -1 шт.                                                   </t>
  </si>
  <si>
    <t>Приобретение Кабеля силового 10кВ, марки AXLJ-LT-F6/10(12)кВ - 3,514 км.</t>
  </si>
  <si>
    <t>СМР по реконструкции ПС 5А</t>
  </si>
  <si>
    <t>Приобретение Здания ДГР  - 1 к-т</t>
  </si>
  <si>
    <t>шт
км                комплект</t>
  </si>
  <si>
    <t>6,923                                           234</t>
  </si>
  <si>
    <t>14,305                      52                          1</t>
  </si>
  <si>
    <t xml:space="preserve">
73</t>
  </si>
  <si>
    <t xml:space="preserve">3,514
</t>
  </si>
  <si>
    <t xml:space="preserve">Приобретение устройства телемеханики </t>
  </si>
  <si>
    <t>Sigmeco для ТП - 10 компл.</t>
  </si>
  <si>
    <t>18.3.</t>
  </si>
  <si>
    <t>18.4.</t>
  </si>
  <si>
    <t xml:space="preserve">Работа 
Комплект 
Штук </t>
  </si>
  <si>
    <t xml:space="preserve">Комплект 
Штук </t>
  </si>
  <si>
    <t>Комплект - 34
Штук - 11</t>
  </si>
  <si>
    <t>8.7.</t>
  </si>
  <si>
    <t>8.8.</t>
  </si>
  <si>
    <t>16.3.</t>
  </si>
  <si>
    <t>Работа - 14
Комплект -154
Штук - 614</t>
  </si>
  <si>
    <t xml:space="preserve">
                                                                                                                                             1</t>
  </si>
  <si>
    <t>шт
комплект
км</t>
  </si>
  <si>
    <t>км
комплект</t>
  </si>
  <si>
    <t xml:space="preserve">км                           комплект               шт                     </t>
  </si>
  <si>
    <t xml:space="preserve">км                           комплект                            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</si>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</sst>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0" borderId="0">
      <alignment horizontal="left" vertical="top"/>
    </xf>
    <xf numFmtId="0" fontId="9" fillId="0" borderId="0"/>
    <xf numFmtId="0" fontId="3" fillId="0" borderId="0"/>
    <xf numFmtId="0" fontId="1" fillId="0" borderId="0"/>
    <xf numFmtId="0" fontId="1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Alignment="1">
      <alignment vertical="center"/>
    </xf>
    <xf numFmtId="0" fontId="13" fillId="0" borderId="6" xfId="0" applyFont="1" applyFill="1" applyBorder="1" applyAlignment="1"/>
    <xf numFmtId="0" fontId="13" fillId="0" borderId="8" xfId="0" applyFont="1" applyFill="1" applyBorder="1" applyAlignment="1"/>
    <xf numFmtId="3" fontId="7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left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right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164" fontId="13" fillId="0" borderId="1" xfId="1" applyNumberFormat="1" applyFont="1" applyFill="1" applyBorder="1" applyAlignment="1" applyProtection="1">
      <alignment horizontal="righ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 applyProtection="1">
      <alignment horizontal="right" vertical="center" wrapText="1"/>
    </xf>
    <xf numFmtId="164" fontId="13" fillId="0" borderId="15" xfId="1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 applyProtection="1">
      <alignment horizontal="right" vertical="center" wrapText="1"/>
    </xf>
    <xf numFmtId="164" fontId="13" fillId="0" borderId="10" xfId="1" applyNumberFormat="1" applyFont="1" applyFill="1" applyBorder="1" applyAlignment="1" applyProtection="1">
      <alignment horizontal="right" vertical="center" wrapText="1"/>
    </xf>
    <xf numFmtId="164" fontId="13" fillId="0" borderId="11" xfId="1" applyNumberFormat="1" applyFont="1" applyFill="1" applyBorder="1" applyAlignment="1" applyProtection="1">
      <alignment horizontal="right" vertical="center" wrapText="1"/>
    </xf>
    <xf numFmtId="164" fontId="13" fillId="0" borderId="9" xfId="1" applyNumberFormat="1" applyFont="1" applyFill="1" applyBorder="1" applyAlignment="1" applyProtection="1">
      <alignment horizontal="center" vertical="center" wrapText="1"/>
    </xf>
    <xf numFmtId="164" fontId="13" fillId="0" borderId="10" xfId="1" applyNumberFormat="1" applyFont="1" applyFill="1" applyBorder="1" applyAlignment="1" applyProtection="1">
      <alignment horizontal="center" vertical="center" wrapText="1"/>
    </xf>
    <xf numFmtId="164" fontId="13" fillId="0" borderId="11" xfId="1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64" fontId="13" fillId="0" borderId="6" xfId="1" applyNumberFormat="1" applyFont="1" applyFill="1" applyBorder="1" applyAlignment="1" applyProtection="1">
      <alignment horizontal="right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164" fontId="13" fillId="0" borderId="12" xfId="1" applyNumberFormat="1" applyFont="1" applyFill="1" applyBorder="1" applyAlignment="1" applyProtection="1">
      <alignment horizontal="center" vertical="center" wrapTex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13" fillId="0" borderId="14" xfId="1" applyNumberFormat="1" applyFont="1" applyFill="1" applyBorder="1" applyAlignment="1" applyProtection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</cellXfs>
  <cellStyles count="14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 2" xfId="5"/>
    <cellStyle name="Финансовый 2 10 4" xfId="3"/>
    <cellStyle name="Финансовый 3" xfId="2"/>
    <cellStyle name="Финансовый 4" xfId="1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view="pageBreakPreview" zoomScale="70" zoomScaleNormal="80" zoomScaleSheetLayoutView="70" workbookViewId="0">
      <selection activeCell="M7" sqref="M7"/>
    </sheetView>
  </sheetViews>
  <sheetFormatPr defaultRowHeight="15.75" x14ac:dyDescent="0.25"/>
  <cols>
    <col min="1" max="1" width="7.42578125" style="4" customWidth="1"/>
    <col min="2" max="2" width="55.85546875" style="3" customWidth="1"/>
    <col min="3" max="3" width="15.7109375" style="5" customWidth="1"/>
    <col min="4" max="5" width="18.85546875" style="5" customWidth="1"/>
    <col min="6" max="7" width="19" style="4" customWidth="1"/>
    <col min="8" max="16" width="19" style="2" customWidth="1"/>
    <col min="17" max="244" width="9.140625" style="2"/>
    <col min="245" max="245" width="8.42578125" style="2" customWidth="1"/>
    <col min="246" max="246" width="62.5703125" style="2" customWidth="1"/>
    <col min="247" max="247" width="21" style="2" customWidth="1"/>
    <col min="248" max="248" width="15.42578125" style="2" customWidth="1"/>
    <col min="249" max="249" width="18.28515625" style="2" customWidth="1"/>
    <col min="250" max="253" width="16.5703125" style="2" customWidth="1"/>
    <col min="254" max="254" width="15.85546875" style="2" customWidth="1"/>
    <col min="255" max="255" width="11.28515625" style="2" customWidth="1"/>
    <col min="256" max="500" width="9.140625" style="2"/>
    <col min="501" max="501" width="8.42578125" style="2" customWidth="1"/>
    <col min="502" max="502" width="62.5703125" style="2" customWidth="1"/>
    <col min="503" max="503" width="21" style="2" customWidth="1"/>
    <col min="504" max="504" width="15.42578125" style="2" customWidth="1"/>
    <col min="505" max="505" width="18.28515625" style="2" customWidth="1"/>
    <col min="506" max="509" width="16.5703125" style="2" customWidth="1"/>
    <col min="510" max="510" width="15.85546875" style="2" customWidth="1"/>
    <col min="511" max="511" width="11.28515625" style="2" customWidth="1"/>
    <col min="512" max="756" width="9.140625" style="2"/>
    <col min="757" max="757" width="8.42578125" style="2" customWidth="1"/>
    <col min="758" max="758" width="62.5703125" style="2" customWidth="1"/>
    <col min="759" max="759" width="21" style="2" customWidth="1"/>
    <col min="760" max="760" width="15.42578125" style="2" customWidth="1"/>
    <col min="761" max="761" width="18.28515625" style="2" customWidth="1"/>
    <col min="762" max="765" width="16.5703125" style="2" customWidth="1"/>
    <col min="766" max="766" width="15.85546875" style="2" customWidth="1"/>
    <col min="767" max="767" width="11.28515625" style="2" customWidth="1"/>
    <col min="768" max="1012" width="9.140625" style="2"/>
    <col min="1013" max="1013" width="8.42578125" style="2" customWidth="1"/>
    <col min="1014" max="1014" width="62.5703125" style="2" customWidth="1"/>
    <col min="1015" max="1015" width="21" style="2" customWidth="1"/>
    <col min="1016" max="1016" width="15.42578125" style="2" customWidth="1"/>
    <col min="1017" max="1017" width="18.28515625" style="2" customWidth="1"/>
    <col min="1018" max="1021" width="16.5703125" style="2" customWidth="1"/>
    <col min="1022" max="1022" width="15.85546875" style="2" customWidth="1"/>
    <col min="1023" max="1023" width="11.28515625" style="2" customWidth="1"/>
    <col min="1024" max="1268" width="9.140625" style="2"/>
    <col min="1269" max="1269" width="8.42578125" style="2" customWidth="1"/>
    <col min="1270" max="1270" width="62.5703125" style="2" customWidth="1"/>
    <col min="1271" max="1271" width="21" style="2" customWidth="1"/>
    <col min="1272" max="1272" width="15.42578125" style="2" customWidth="1"/>
    <col min="1273" max="1273" width="18.28515625" style="2" customWidth="1"/>
    <col min="1274" max="1277" width="16.5703125" style="2" customWidth="1"/>
    <col min="1278" max="1278" width="15.85546875" style="2" customWidth="1"/>
    <col min="1279" max="1279" width="11.28515625" style="2" customWidth="1"/>
    <col min="1280" max="1524" width="9.140625" style="2"/>
    <col min="1525" max="1525" width="8.42578125" style="2" customWidth="1"/>
    <col min="1526" max="1526" width="62.5703125" style="2" customWidth="1"/>
    <col min="1527" max="1527" width="21" style="2" customWidth="1"/>
    <col min="1528" max="1528" width="15.42578125" style="2" customWidth="1"/>
    <col min="1529" max="1529" width="18.28515625" style="2" customWidth="1"/>
    <col min="1530" max="1533" width="16.5703125" style="2" customWidth="1"/>
    <col min="1534" max="1534" width="15.85546875" style="2" customWidth="1"/>
    <col min="1535" max="1535" width="11.28515625" style="2" customWidth="1"/>
    <col min="1536" max="1780" width="9.140625" style="2"/>
    <col min="1781" max="1781" width="8.42578125" style="2" customWidth="1"/>
    <col min="1782" max="1782" width="62.5703125" style="2" customWidth="1"/>
    <col min="1783" max="1783" width="21" style="2" customWidth="1"/>
    <col min="1784" max="1784" width="15.42578125" style="2" customWidth="1"/>
    <col min="1785" max="1785" width="18.28515625" style="2" customWidth="1"/>
    <col min="1786" max="1789" width="16.5703125" style="2" customWidth="1"/>
    <col min="1790" max="1790" width="15.85546875" style="2" customWidth="1"/>
    <col min="1791" max="1791" width="11.28515625" style="2" customWidth="1"/>
    <col min="1792" max="2036" width="9.140625" style="2"/>
    <col min="2037" max="2037" width="8.42578125" style="2" customWidth="1"/>
    <col min="2038" max="2038" width="62.5703125" style="2" customWidth="1"/>
    <col min="2039" max="2039" width="21" style="2" customWidth="1"/>
    <col min="2040" max="2040" width="15.42578125" style="2" customWidth="1"/>
    <col min="2041" max="2041" width="18.28515625" style="2" customWidth="1"/>
    <col min="2042" max="2045" width="16.5703125" style="2" customWidth="1"/>
    <col min="2046" max="2046" width="15.85546875" style="2" customWidth="1"/>
    <col min="2047" max="2047" width="11.28515625" style="2" customWidth="1"/>
    <col min="2048" max="2292" width="9.140625" style="2"/>
    <col min="2293" max="2293" width="8.42578125" style="2" customWidth="1"/>
    <col min="2294" max="2294" width="62.5703125" style="2" customWidth="1"/>
    <col min="2295" max="2295" width="21" style="2" customWidth="1"/>
    <col min="2296" max="2296" width="15.42578125" style="2" customWidth="1"/>
    <col min="2297" max="2297" width="18.28515625" style="2" customWidth="1"/>
    <col min="2298" max="2301" width="16.5703125" style="2" customWidth="1"/>
    <col min="2302" max="2302" width="15.85546875" style="2" customWidth="1"/>
    <col min="2303" max="2303" width="11.28515625" style="2" customWidth="1"/>
    <col min="2304" max="2548" width="9.140625" style="2"/>
    <col min="2549" max="2549" width="8.42578125" style="2" customWidth="1"/>
    <col min="2550" max="2550" width="62.5703125" style="2" customWidth="1"/>
    <col min="2551" max="2551" width="21" style="2" customWidth="1"/>
    <col min="2552" max="2552" width="15.42578125" style="2" customWidth="1"/>
    <col min="2553" max="2553" width="18.28515625" style="2" customWidth="1"/>
    <col min="2554" max="2557" width="16.5703125" style="2" customWidth="1"/>
    <col min="2558" max="2558" width="15.85546875" style="2" customWidth="1"/>
    <col min="2559" max="2559" width="11.28515625" style="2" customWidth="1"/>
    <col min="2560" max="2804" width="9.140625" style="2"/>
    <col min="2805" max="2805" width="8.42578125" style="2" customWidth="1"/>
    <col min="2806" max="2806" width="62.5703125" style="2" customWidth="1"/>
    <col min="2807" max="2807" width="21" style="2" customWidth="1"/>
    <col min="2808" max="2808" width="15.42578125" style="2" customWidth="1"/>
    <col min="2809" max="2809" width="18.28515625" style="2" customWidth="1"/>
    <col min="2810" max="2813" width="16.5703125" style="2" customWidth="1"/>
    <col min="2814" max="2814" width="15.85546875" style="2" customWidth="1"/>
    <col min="2815" max="2815" width="11.28515625" style="2" customWidth="1"/>
    <col min="2816" max="3060" width="9.140625" style="2"/>
    <col min="3061" max="3061" width="8.42578125" style="2" customWidth="1"/>
    <col min="3062" max="3062" width="62.5703125" style="2" customWidth="1"/>
    <col min="3063" max="3063" width="21" style="2" customWidth="1"/>
    <col min="3064" max="3064" width="15.42578125" style="2" customWidth="1"/>
    <col min="3065" max="3065" width="18.28515625" style="2" customWidth="1"/>
    <col min="3066" max="3069" width="16.5703125" style="2" customWidth="1"/>
    <col min="3070" max="3070" width="15.85546875" style="2" customWidth="1"/>
    <col min="3071" max="3071" width="11.28515625" style="2" customWidth="1"/>
    <col min="3072" max="3316" width="9.140625" style="2"/>
    <col min="3317" max="3317" width="8.42578125" style="2" customWidth="1"/>
    <col min="3318" max="3318" width="62.5703125" style="2" customWidth="1"/>
    <col min="3319" max="3319" width="21" style="2" customWidth="1"/>
    <col min="3320" max="3320" width="15.42578125" style="2" customWidth="1"/>
    <col min="3321" max="3321" width="18.28515625" style="2" customWidth="1"/>
    <col min="3322" max="3325" width="16.5703125" style="2" customWidth="1"/>
    <col min="3326" max="3326" width="15.85546875" style="2" customWidth="1"/>
    <col min="3327" max="3327" width="11.28515625" style="2" customWidth="1"/>
    <col min="3328" max="3572" width="9.140625" style="2"/>
    <col min="3573" max="3573" width="8.42578125" style="2" customWidth="1"/>
    <col min="3574" max="3574" width="62.5703125" style="2" customWidth="1"/>
    <col min="3575" max="3575" width="21" style="2" customWidth="1"/>
    <col min="3576" max="3576" width="15.42578125" style="2" customWidth="1"/>
    <col min="3577" max="3577" width="18.28515625" style="2" customWidth="1"/>
    <col min="3578" max="3581" width="16.5703125" style="2" customWidth="1"/>
    <col min="3582" max="3582" width="15.85546875" style="2" customWidth="1"/>
    <col min="3583" max="3583" width="11.28515625" style="2" customWidth="1"/>
    <col min="3584" max="3828" width="9.140625" style="2"/>
    <col min="3829" max="3829" width="8.42578125" style="2" customWidth="1"/>
    <col min="3830" max="3830" width="62.5703125" style="2" customWidth="1"/>
    <col min="3831" max="3831" width="21" style="2" customWidth="1"/>
    <col min="3832" max="3832" width="15.42578125" style="2" customWidth="1"/>
    <col min="3833" max="3833" width="18.28515625" style="2" customWidth="1"/>
    <col min="3834" max="3837" width="16.5703125" style="2" customWidth="1"/>
    <col min="3838" max="3838" width="15.85546875" style="2" customWidth="1"/>
    <col min="3839" max="3839" width="11.28515625" style="2" customWidth="1"/>
    <col min="3840" max="4084" width="9.140625" style="2"/>
    <col min="4085" max="4085" width="8.42578125" style="2" customWidth="1"/>
    <col min="4086" max="4086" width="62.5703125" style="2" customWidth="1"/>
    <col min="4087" max="4087" width="21" style="2" customWidth="1"/>
    <col min="4088" max="4088" width="15.42578125" style="2" customWidth="1"/>
    <col min="4089" max="4089" width="18.28515625" style="2" customWidth="1"/>
    <col min="4090" max="4093" width="16.5703125" style="2" customWidth="1"/>
    <col min="4094" max="4094" width="15.85546875" style="2" customWidth="1"/>
    <col min="4095" max="4095" width="11.28515625" style="2" customWidth="1"/>
    <col min="4096" max="4340" width="9.140625" style="2"/>
    <col min="4341" max="4341" width="8.42578125" style="2" customWidth="1"/>
    <col min="4342" max="4342" width="62.5703125" style="2" customWidth="1"/>
    <col min="4343" max="4343" width="21" style="2" customWidth="1"/>
    <col min="4344" max="4344" width="15.42578125" style="2" customWidth="1"/>
    <col min="4345" max="4345" width="18.28515625" style="2" customWidth="1"/>
    <col min="4346" max="4349" width="16.5703125" style="2" customWidth="1"/>
    <col min="4350" max="4350" width="15.85546875" style="2" customWidth="1"/>
    <col min="4351" max="4351" width="11.28515625" style="2" customWidth="1"/>
    <col min="4352" max="4596" width="9.140625" style="2"/>
    <col min="4597" max="4597" width="8.42578125" style="2" customWidth="1"/>
    <col min="4598" max="4598" width="62.5703125" style="2" customWidth="1"/>
    <col min="4599" max="4599" width="21" style="2" customWidth="1"/>
    <col min="4600" max="4600" width="15.42578125" style="2" customWidth="1"/>
    <col min="4601" max="4601" width="18.28515625" style="2" customWidth="1"/>
    <col min="4602" max="4605" width="16.5703125" style="2" customWidth="1"/>
    <col min="4606" max="4606" width="15.85546875" style="2" customWidth="1"/>
    <col min="4607" max="4607" width="11.28515625" style="2" customWidth="1"/>
    <col min="4608" max="4852" width="9.140625" style="2"/>
    <col min="4853" max="4853" width="8.42578125" style="2" customWidth="1"/>
    <col min="4854" max="4854" width="62.5703125" style="2" customWidth="1"/>
    <col min="4855" max="4855" width="21" style="2" customWidth="1"/>
    <col min="4856" max="4856" width="15.42578125" style="2" customWidth="1"/>
    <col min="4857" max="4857" width="18.28515625" style="2" customWidth="1"/>
    <col min="4858" max="4861" width="16.5703125" style="2" customWidth="1"/>
    <col min="4862" max="4862" width="15.85546875" style="2" customWidth="1"/>
    <col min="4863" max="4863" width="11.28515625" style="2" customWidth="1"/>
    <col min="4864" max="5108" width="9.140625" style="2"/>
    <col min="5109" max="5109" width="8.42578125" style="2" customWidth="1"/>
    <col min="5110" max="5110" width="62.5703125" style="2" customWidth="1"/>
    <col min="5111" max="5111" width="21" style="2" customWidth="1"/>
    <col min="5112" max="5112" width="15.42578125" style="2" customWidth="1"/>
    <col min="5113" max="5113" width="18.28515625" style="2" customWidth="1"/>
    <col min="5114" max="5117" width="16.5703125" style="2" customWidth="1"/>
    <col min="5118" max="5118" width="15.85546875" style="2" customWidth="1"/>
    <col min="5119" max="5119" width="11.28515625" style="2" customWidth="1"/>
    <col min="5120" max="5364" width="9.140625" style="2"/>
    <col min="5365" max="5365" width="8.42578125" style="2" customWidth="1"/>
    <col min="5366" max="5366" width="62.5703125" style="2" customWidth="1"/>
    <col min="5367" max="5367" width="21" style="2" customWidth="1"/>
    <col min="5368" max="5368" width="15.42578125" style="2" customWidth="1"/>
    <col min="5369" max="5369" width="18.28515625" style="2" customWidth="1"/>
    <col min="5370" max="5373" width="16.5703125" style="2" customWidth="1"/>
    <col min="5374" max="5374" width="15.85546875" style="2" customWidth="1"/>
    <col min="5375" max="5375" width="11.28515625" style="2" customWidth="1"/>
    <col min="5376" max="5620" width="9.140625" style="2"/>
    <col min="5621" max="5621" width="8.42578125" style="2" customWidth="1"/>
    <col min="5622" max="5622" width="62.5703125" style="2" customWidth="1"/>
    <col min="5623" max="5623" width="21" style="2" customWidth="1"/>
    <col min="5624" max="5624" width="15.42578125" style="2" customWidth="1"/>
    <col min="5625" max="5625" width="18.28515625" style="2" customWidth="1"/>
    <col min="5626" max="5629" width="16.5703125" style="2" customWidth="1"/>
    <col min="5630" max="5630" width="15.85546875" style="2" customWidth="1"/>
    <col min="5631" max="5631" width="11.28515625" style="2" customWidth="1"/>
    <col min="5632" max="5876" width="9.140625" style="2"/>
    <col min="5877" max="5877" width="8.42578125" style="2" customWidth="1"/>
    <col min="5878" max="5878" width="62.5703125" style="2" customWidth="1"/>
    <col min="5879" max="5879" width="21" style="2" customWidth="1"/>
    <col min="5880" max="5880" width="15.42578125" style="2" customWidth="1"/>
    <col min="5881" max="5881" width="18.28515625" style="2" customWidth="1"/>
    <col min="5882" max="5885" width="16.5703125" style="2" customWidth="1"/>
    <col min="5886" max="5886" width="15.85546875" style="2" customWidth="1"/>
    <col min="5887" max="5887" width="11.28515625" style="2" customWidth="1"/>
    <col min="5888" max="6132" width="9.140625" style="2"/>
    <col min="6133" max="6133" width="8.42578125" style="2" customWidth="1"/>
    <col min="6134" max="6134" width="62.5703125" style="2" customWidth="1"/>
    <col min="6135" max="6135" width="21" style="2" customWidth="1"/>
    <col min="6136" max="6136" width="15.42578125" style="2" customWidth="1"/>
    <col min="6137" max="6137" width="18.28515625" style="2" customWidth="1"/>
    <col min="6138" max="6141" width="16.5703125" style="2" customWidth="1"/>
    <col min="6142" max="6142" width="15.85546875" style="2" customWidth="1"/>
    <col min="6143" max="6143" width="11.28515625" style="2" customWidth="1"/>
    <col min="6144" max="6388" width="9.140625" style="2"/>
    <col min="6389" max="6389" width="8.42578125" style="2" customWidth="1"/>
    <col min="6390" max="6390" width="62.5703125" style="2" customWidth="1"/>
    <col min="6391" max="6391" width="21" style="2" customWidth="1"/>
    <col min="6392" max="6392" width="15.42578125" style="2" customWidth="1"/>
    <col min="6393" max="6393" width="18.28515625" style="2" customWidth="1"/>
    <col min="6394" max="6397" width="16.5703125" style="2" customWidth="1"/>
    <col min="6398" max="6398" width="15.85546875" style="2" customWidth="1"/>
    <col min="6399" max="6399" width="11.28515625" style="2" customWidth="1"/>
    <col min="6400" max="6644" width="9.140625" style="2"/>
    <col min="6645" max="6645" width="8.42578125" style="2" customWidth="1"/>
    <col min="6646" max="6646" width="62.5703125" style="2" customWidth="1"/>
    <col min="6647" max="6647" width="21" style="2" customWidth="1"/>
    <col min="6648" max="6648" width="15.42578125" style="2" customWidth="1"/>
    <col min="6649" max="6649" width="18.28515625" style="2" customWidth="1"/>
    <col min="6650" max="6653" width="16.5703125" style="2" customWidth="1"/>
    <col min="6654" max="6654" width="15.85546875" style="2" customWidth="1"/>
    <col min="6655" max="6655" width="11.28515625" style="2" customWidth="1"/>
    <col min="6656" max="6900" width="9.140625" style="2"/>
    <col min="6901" max="6901" width="8.42578125" style="2" customWidth="1"/>
    <col min="6902" max="6902" width="62.5703125" style="2" customWidth="1"/>
    <col min="6903" max="6903" width="21" style="2" customWidth="1"/>
    <col min="6904" max="6904" width="15.42578125" style="2" customWidth="1"/>
    <col min="6905" max="6905" width="18.28515625" style="2" customWidth="1"/>
    <col min="6906" max="6909" width="16.5703125" style="2" customWidth="1"/>
    <col min="6910" max="6910" width="15.85546875" style="2" customWidth="1"/>
    <col min="6911" max="6911" width="11.28515625" style="2" customWidth="1"/>
    <col min="6912" max="7156" width="9.140625" style="2"/>
    <col min="7157" max="7157" width="8.42578125" style="2" customWidth="1"/>
    <col min="7158" max="7158" width="62.5703125" style="2" customWidth="1"/>
    <col min="7159" max="7159" width="21" style="2" customWidth="1"/>
    <col min="7160" max="7160" width="15.42578125" style="2" customWidth="1"/>
    <col min="7161" max="7161" width="18.28515625" style="2" customWidth="1"/>
    <col min="7162" max="7165" width="16.5703125" style="2" customWidth="1"/>
    <col min="7166" max="7166" width="15.85546875" style="2" customWidth="1"/>
    <col min="7167" max="7167" width="11.28515625" style="2" customWidth="1"/>
    <col min="7168" max="7412" width="9.140625" style="2"/>
    <col min="7413" max="7413" width="8.42578125" style="2" customWidth="1"/>
    <col min="7414" max="7414" width="62.5703125" style="2" customWidth="1"/>
    <col min="7415" max="7415" width="21" style="2" customWidth="1"/>
    <col min="7416" max="7416" width="15.42578125" style="2" customWidth="1"/>
    <col min="7417" max="7417" width="18.28515625" style="2" customWidth="1"/>
    <col min="7418" max="7421" width="16.5703125" style="2" customWidth="1"/>
    <col min="7422" max="7422" width="15.85546875" style="2" customWidth="1"/>
    <col min="7423" max="7423" width="11.28515625" style="2" customWidth="1"/>
    <col min="7424" max="7668" width="9.140625" style="2"/>
    <col min="7669" max="7669" width="8.42578125" style="2" customWidth="1"/>
    <col min="7670" max="7670" width="62.5703125" style="2" customWidth="1"/>
    <col min="7671" max="7671" width="21" style="2" customWidth="1"/>
    <col min="7672" max="7672" width="15.42578125" style="2" customWidth="1"/>
    <col min="7673" max="7673" width="18.28515625" style="2" customWidth="1"/>
    <col min="7674" max="7677" width="16.5703125" style="2" customWidth="1"/>
    <col min="7678" max="7678" width="15.85546875" style="2" customWidth="1"/>
    <col min="7679" max="7679" width="11.28515625" style="2" customWidth="1"/>
    <col min="7680" max="7924" width="9.140625" style="2"/>
    <col min="7925" max="7925" width="8.42578125" style="2" customWidth="1"/>
    <col min="7926" max="7926" width="62.5703125" style="2" customWidth="1"/>
    <col min="7927" max="7927" width="21" style="2" customWidth="1"/>
    <col min="7928" max="7928" width="15.42578125" style="2" customWidth="1"/>
    <col min="7929" max="7929" width="18.28515625" style="2" customWidth="1"/>
    <col min="7930" max="7933" width="16.5703125" style="2" customWidth="1"/>
    <col min="7934" max="7934" width="15.85546875" style="2" customWidth="1"/>
    <col min="7935" max="7935" width="11.28515625" style="2" customWidth="1"/>
    <col min="7936" max="8180" width="9.140625" style="2"/>
    <col min="8181" max="8181" width="8.42578125" style="2" customWidth="1"/>
    <col min="8182" max="8182" width="62.5703125" style="2" customWidth="1"/>
    <col min="8183" max="8183" width="21" style="2" customWidth="1"/>
    <col min="8184" max="8184" width="15.42578125" style="2" customWidth="1"/>
    <col min="8185" max="8185" width="18.28515625" style="2" customWidth="1"/>
    <col min="8186" max="8189" width="16.5703125" style="2" customWidth="1"/>
    <col min="8190" max="8190" width="15.85546875" style="2" customWidth="1"/>
    <col min="8191" max="8191" width="11.28515625" style="2" customWidth="1"/>
    <col min="8192" max="8436" width="9.140625" style="2"/>
    <col min="8437" max="8437" width="8.42578125" style="2" customWidth="1"/>
    <col min="8438" max="8438" width="62.5703125" style="2" customWidth="1"/>
    <col min="8439" max="8439" width="21" style="2" customWidth="1"/>
    <col min="8440" max="8440" width="15.42578125" style="2" customWidth="1"/>
    <col min="8441" max="8441" width="18.28515625" style="2" customWidth="1"/>
    <col min="8442" max="8445" width="16.5703125" style="2" customWidth="1"/>
    <col min="8446" max="8446" width="15.85546875" style="2" customWidth="1"/>
    <col min="8447" max="8447" width="11.28515625" style="2" customWidth="1"/>
    <col min="8448" max="8692" width="9.140625" style="2"/>
    <col min="8693" max="8693" width="8.42578125" style="2" customWidth="1"/>
    <col min="8694" max="8694" width="62.5703125" style="2" customWidth="1"/>
    <col min="8695" max="8695" width="21" style="2" customWidth="1"/>
    <col min="8696" max="8696" width="15.42578125" style="2" customWidth="1"/>
    <col min="8697" max="8697" width="18.28515625" style="2" customWidth="1"/>
    <col min="8698" max="8701" width="16.5703125" style="2" customWidth="1"/>
    <col min="8702" max="8702" width="15.85546875" style="2" customWidth="1"/>
    <col min="8703" max="8703" width="11.28515625" style="2" customWidth="1"/>
    <col min="8704" max="8948" width="9.140625" style="2"/>
    <col min="8949" max="8949" width="8.42578125" style="2" customWidth="1"/>
    <col min="8950" max="8950" width="62.5703125" style="2" customWidth="1"/>
    <col min="8951" max="8951" width="21" style="2" customWidth="1"/>
    <col min="8952" max="8952" width="15.42578125" style="2" customWidth="1"/>
    <col min="8953" max="8953" width="18.28515625" style="2" customWidth="1"/>
    <col min="8954" max="8957" width="16.5703125" style="2" customWidth="1"/>
    <col min="8958" max="8958" width="15.85546875" style="2" customWidth="1"/>
    <col min="8959" max="8959" width="11.28515625" style="2" customWidth="1"/>
    <col min="8960" max="9204" width="9.140625" style="2"/>
    <col min="9205" max="9205" width="8.42578125" style="2" customWidth="1"/>
    <col min="9206" max="9206" width="62.5703125" style="2" customWidth="1"/>
    <col min="9207" max="9207" width="21" style="2" customWidth="1"/>
    <col min="9208" max="9208" width="15.42578125" style="2" customWidth="1"/>
    <col min="9209" max="9209" width="18.28515625" style="2" customWidth="1"/>
    <col min="9210" max="9213" width="16.5703125" style="2" customWidth="1"/>
    <col min="9214" max="9214" width="15.85546875" style="2" customWidth="1"/>
    <col min="9215" max="9215" width="11.28515625" style="2" customWidth="1"/>
    <col min="9216" max="9460" width="9.140625" style="2"/>
    <col min="9461" max="9461" width="8.42578125" style="2" customWidth="1"/>
    <col min="9462" max="9462" width="62.5703125" style="2" customWidth="1"/>
    <col min="9463" max="9463" width="21" style="2" customWidth="1"/>
    <col min="9464" max="9464" width="15.42578125" style="2" customWidth="1"/>
    <col min="9465" max="9465" width="18.28515625" style="2" customWidth="1"/>
    <col min="9466" max="9469" width="16.5703125" style="2" customWidth="1"/>
    <col min="9470" max="9470" width="15.85546875" style="2" customWidth="1"/>
    <col min="9471" max="9471" width="11.28515625" style="2" customWidth="1"/>
    <col min="9472" max="9716" width="9.140625" style="2"/>
    <col min="9717" max="9717" width="8.42578125" style="2" customWidth="1"/>
    <col min="9718" max="9718" width="62.5703125" style="2" customWidth="1"/>
    <col min="9719" max="9719" width="21" style="2" customWidth="1"/>
    <col min="9720" max="9720" width="15.42578125" style="2" customWidth="1"/>
    <col min="9721" max="9721" width="18.28515625" style="2" customWidth="1"/>
    <col min="9722" max="9725" width="16.5703125" style="2" customWidth="1"/>
    <col min="9726" max="9726" width="15.85546875" style="2" customWidth="1"/>
    <col min="9727" max="9727" width="11.28515625" style="2" customWidth="1"/>
    <col min="9728" max="9972" width="9.140625" style="2"/>
    <col min="9973" max="9973" width="8.42578125" style="2" customWidth="1"/>
    <col min="9974" max="9974" width="62.5703125" style="2" customWidth="1"/>
    <col min="9975" max="9975" width="21" style="2" customWidth="1"/>
    <col min="9976" max="9976" width="15.42578125" style="2" customWidth="1"/>
    <col min="9977" max="9977" width="18.28515625" style="2" customWidth="1"/>
    <col min="9978" max="9981" width="16.5703125" style="2" customWidth="1"/>
    <col min="9982" max="9982" width="15.85546875" style="2" customWidth="1"/>
    <col min="9983" max="9983" width="11.28515625" style="2" customWidth="1"/>
    <col min="9984" max="10228" width="9.140625" style="2"/>
    <col min="10229" max="10229" width="8.42578125" style="2" customWidth="1"/>
    <col min="10230" max="10230" width="62.5703125" style="2" customWidth="1"/>
    <col min="10231" max="10231" width="21" style="2" customWidth="1"/>
    <col min="10232" max="10232" width="15.42578125" style="2" customWidth="1"/>
    <col min="10233" max="10233" width="18.28515625" style="2" customWidth="1"/>
    <col min="10234" max="10237" width="16.5703125" style="2" customWidth="1"/>
    <col min="10238" max="10238" width="15.85546875" style="2" customWidth="1"/>
    <col min="10239" max="10239" width="11.28515625" style="2" customWidth="1"/>
    <col min="10240" max="10484" width="9.140625" style="2"/>
    <col min="10485" max="10485" width="8.42578125" style="2" customWidth="1"/>
    <col min="10486" max="10486" width="62.5703125" style="2" customWidth="1"/>
    <col min="10487" max="10487" width="21" style="2" customWidth="1"/>
    <col min="10488" max="10488" width="15.42578125" style="2" customWidth="1"/>
    <col min="10489" max="10489" width="18.28515625" style="2" customWidth="1"/>
    <col min="10490" max="10493" width="16.5703125" style="2" customWidth="1"/>
    <col min="10494" max="10494" width="15.85546875" style="2" customWidth="1"/>
    <col min="10495" max="10495" width="11.28515625" style="2" customWidth="1"/>
    <col min="10496" max="10740" width="9.140625" style="2"/>
    <col min="10741" max="10741" width="8.42578125" style="2" customWidth="1"/>
    <col min="10742" max="10742" width="62.5703125" style="2" customWidth="1"/>
    <col min="10743" max="10743" width="21" style="2" customWidth="1"/>
    <col min="10744" max="10744" width="15.42578125" style="2" customWidth="1"/>
    <col min="10745" max="10745" width="18.28515625" style="2" customWidth="1"/>
    <col min="10746" max="10749" width="16.5703125" style="2" customWidth="1"/>
    <col min="10750" max="10750" width="15.85546875" style="2" customWidth="1"/>
    <col min="10751" max="10751" width="11.28515625" style="2" customWidth="1"/>
    <col min="10752" max="10996" width="9.140625" style="2"/>
    <col min="10997" max="10997" width="8.42578125" style="2" customWidth="1"/>
    <col min="10998" max="10998" width="62.5703125" style="2" customWidth="1"/>
    <col min="10999" max="10999" width="21" style="2" customWidth="1"/>
    <col min="11000" max="11000" width="15.42578125" style="2" customWidth="1"/>
    <col min="11001" max="11001" width="18.28515625" style="2" customWidth="1"/>
    <col min="11002" max="11005" width="16.5703125" style="2" customWidth="1"/>
    <col min="11006" max="11006" width="15.85546875" style="2" customWidth="1"/>
    <col min="11007" max="11007" width="11.28515625" style="2" customWidth="1"/>
    <col min="11008" max="11252" width="9.140625" style="2"/>
    <col min="11253" max="11253" width="8.42578125" style="2" customWidth="1"/>
    <col min="11254" max="11254" width="62.5703125" style="2" customWidth="1"/>
    <col min="11255" max="11255" width="21" style="2" customWidth="1"/>
    <col min="11256" max="11256" width="15.42578125" style="2" customWidth="1"/>
    <col min="11257" max="11257" width="18.28515625" style="2" customWidth="1"/>
    <col min="11258" max="11261" width="16.5703125" style="2" customWidth="1"/>
    <col min="11262" max="11262" width="15.85546875" style="2" customWidth="1"/>
    <col min="11263" max="11263" width="11.28515625" style="2" customWidth="1"/>
    <col min="11264" max="11508" width="9.140625" style="2"/>
    <col min="11509" max="11509" width="8.42578125" style="2" customWidth="1"/>
    <col min="11510" max="11510" width="62.5703125" style="2" customWidth="1"/>
    <col min="11511" max="11511" width="21" style="2" customWidth="1"/>
    <col min="11512" max="11512" width="15.42578125" style="2" customWidth="1"/>
    <col min="11513" max="11513" width="18.28515625" style="2" customWidth="1"/>
    <col min="11514" max="11517" width="16.5703125" style="2" customWidth="1"/>
    <col min="11518" max="11518" width="15.85546875" style="2" customWidth="1"/>
    <col min="11519" max="11519" width="11.28515625" style="2" customWidth="1"/>
    <col min="11520" max="11764" width="9.140625" style="2"/>
    <col min="11765" max="11765" width="8.42578125" style="2" customWidth="1"/>
    <col min="11766" max="11766" width="62.5703125" style="2" customWidth="1"/>
    <col min="11767" max="11767" width="21" style="2" customWidth="1"/>
    <col min="11768" max="11768" width="15.42578125" style="2" customWidth="1"/>
    <col min="11769" max="11769" width="18.28515625" style="2" customWidth="1"/>
    <col min="11770" max="11773" width="16.5703125" style="2" customWidth="1"/>
    <col min="11774" max="11774" width="15.85546875" style="2" customWidth="1"/>
    <col min="11775" max="11775" width="11.28515625" style="2" customWidth="1"/>
    <col min="11776" max="12020" width="9.140625" style="2"/>
    <col min="12021" max="12021" width="8.42578125" style="2" customWidth="1"/>
    <col min="12022" max="12022" width="62.5703125" style="2" customWidth="1"/>
    <col min="12023" max="12023" width="21" style="2" customWidth="1"/>
    <col min="12024" max="12024" width="15.42578125" style="2" customWidth="1"/>
    <col min="12025" max="12025" width="18.28515625" style="2" customWidth="1"/>
    <col min="12026" max="12029" width="16.5703125" style="2" customWidth="1"/>
    <col min="12030" max="12030" width="15.85546875" style="2" customWidth="1"/>
    <col min="12031" max="12031" width="11.28515625" style="2" customWidth="1"/>
    <col min="12032" max="12276" width="9.140625" style="2"/>
    <col min="12277" max="12277" width="8.42578125" style="2" customWidth="1"/>
    <col min="12278" max="12278" width="62.5703125" style="2" customWidth="1"/>
    <col min="12279" max="12279" width="21" style="2" customWidth="1"/>
    <col min="12280" max="12280" width="15.42578125" style="2" customWidth="1"/>
    <col min="12281" max="12281" width="18.28515625" style="2" customWidth="1"/>
    <col min="12282" max="12285" width="16.5703125" style="2" customWidth="1"/>
    <col min="12286" max="12286" width="15.85546875" style="2" customWidth="1"/>
    <col min="12287" max="12287" width="11.28515625" style="2" customWidth="1"/>
    <col min="12288" max="12532" width="9.140625" style="2"/>
    <col min="12533" max="12533" width="8.42578125" style="2" customWidth="1"/>
    <col min="12534" max="12534" width="62.5703125" style="2" customWidth="1"/>
    <col min="12535" max="12535" width="21" style="2" customWidth="1"/>
    <col min="12536" max="12536" width="15.42578125" style="2" customWidth="1"/>
    <col min="12537" max="12537" width="18.28515625" style="2" customWidth="1"/>
    <col min="12538" max="12541" width="16.5703125" style="2" customWidth="1"/>
    <col min="12542" max="12542" width="15.85546875" style="2" customWidth="1"/>
    <col min="12543" max="12543" width="11.28515625" style="2" customWidth="1"/>
    <col min="12544" max="12788" width="9.140625" style="2"/>
    <col min="12789" max="12789" width="8.42578125" style="2" customWidth="1"/>
    <col min="12790" max="12790" width="62.5703125" style="2" customWidth="1"/>
    <col min="12791" max="12791" width="21" style="2" customWidth="1"/>
    <col min="12792" max="12792" width="15.42578125" style="2" customWidth="1"/>
    <col min="12793" max="12793" width="18.28515625" style="2" customWidth="1"/>
    <col min="12794" max="12797" width="16.5703125" style="2" customWidth="1"/>
    <col min="12798" max="12798" width="15.85546875" style="2" customWidth="1"/>
    <col min="12799" max="12799" width="11.28515625" style="2" customWidth="1"/>
    <col min="12800" max="13044" width="9.140625" style="2"/>
    <col min="13045" max="13045" width="8.42578125" style="2" customWidth="1"/>
    <col min="13046" max="13046" width="62.5703125" style="2" customWidth="1"/>
    <col min="13047" max="13047" width="21" style="2" customWidth="1"/>
    <col min="13048" max="13048" width="15.42578125" style="2" customWidth="1"/>
    <col min="13049" max="13049" width="18.28515625" style="2" customWidth="1"/>
    <col min="13050" max="13053" width="16.5703125" style="2" customWidth="1"/>
    <col min="13054" max="13054" width="15.85546875" style="2" customWidth="1"/>
    <col min="13055" max="13055" width="11.28515625" style="2" customWidth="1"/>
    <col min="13056" max="13300" width="9.140625" style="2"/>
    <col min="13301" max="13301" width="8.42578125" style="2" customWidth="1"/>
    <col min="13302" max="13302" width="62.5703125" style="2" customWidth="1"/>
    <col min="13303" max="13303" width="21" style="2" customWidth="1"/>
    <col min="13304" max="13304" width="15.42578125" style="2" customWidth="1"/>
    <col min="13305" max="13305" width="18.28515625" style="2" customWidth="1"/>
    <col min="13306" max="13309" width="16.5703125" style="2" customWidth="1"/>
    <col min="13310" max="13310" width="15.85546875" style="2" customWidth="1"/>
    <col min="13311" max="13311" width="11.28515625" style="2" customWidth="1"/>
    <col min="13312" max="13556" width="9.140625" style="2"/>
    <col min="13557" max="13557" width="8.42578125" style="2" customWidth="1"/>
    <col min="13558" max="13558" width="62.5703125" style="2" customWidth="1"/>
    <col min="13559" max="13559" width="21" style="2" customWidth="1"/>
    <col min="13560" max="13560" width="15.42578125" style="2" customWidth="1"/>
    <col min="13561" max="13561" width="18.28515625" style="2" customWidth="1"/>
    <col min="13562" max="13565" width="16.5703125" style="2" customWidth="1"/>
    <col min="13566" max="13566" width="15.85546875" style="2" customWidth="1"/>
    <col min="13567" max="13567" width="11.28515625" style="2" customWidth="1"/>
    <col min="13568" max="13812" width="9.140625" style="2"/>
    <col min="13813" max="13813" width="8.42578125" style="2" customWidth="1"/>
    <col min="13814" max="13814" width="62.5703125" style="2" customWidth="1"/>
    <col min="13815" max="13815" width="21" style="2" customWidth="1"/>
    <col min="13816" max="13816" width="15.42578125" style="2" customWidth="1"/>
    <col min="13817" max="13817" width="18.28515625" style="2" customWidth="1"/>
    <col min="13818" max="13821" width="16.5703125" style="2" customWidth="1"/>
    <col min="13822" max="13822" width="15.85546875" style="2" customWidth="1"/>
    <col min="13823" max="13823" width="11.28515625" style="2" customWidth="1"/>
    <col min="13824" max="14068" width="9.140625" style="2"/>
    <col min="14069" max="14069" width="8.42578125" style="2" customWidth="1"/>
    <col min="14070" max="14070" width="62.5703125" style="2" customWidth="1"/>
    <col min="14071" max="14071" width="21" style="2" customWidth="1"/>
    <col min="14072" max="14072" width="15.42578125" style="2" customWidth="1"/>
    <col min="14073" max="14073" width="18.28515625" style="2" customWidth="1"/>
    <col min="14074" max="14077" width="16.5703125" style="2" customWidth="1"/>
    <col min="14078" max="14078" width="15.85546875" style="2" customWidth="1"/>
    <col min="14079" max="14079" width="11.28515625" style="2" customWidth="1"/>
    <col min="14080" max="14324" width="9.140625" style="2"/>
    <col min="14325" max="14325" width="8.42578125" style="2" customWidth="1"/>
    <col min="14326" max="14326" width="62.5703125" style="2" customWidth="1"/>
    <col min="14327" max="14327" width="21" style="2" customWidth="1"/>
    <col min="14328" max="14328" width="15.42578125" style="2" customWidth="1"/>
    <col min="14329" max="14329" width="18.28515625" style="2" customWidth="1"/>
    <col min="14330" max="14333" width="16.5703125" style="2" customWidth="1"/>
    <col min="14334" max="14334" width="15.85546875" style="2" customWidth="1"/>
    <col min="14335" max="14335" width="11.28515625" style="2" customWidth="1"/>
    <col min="14336" max="14580" width="9.140625" style="2"/>
    <col min="14581" max="14581" width="8.42578125" style="2" customWidth="1"/>
    <col min="14582" max="14582" width="62.5703125" style="2" customWidth="1"/>
    <col min="14583" max="14583" width="21" style="2" customWidth="1"/>
    <col min="14584" max="14584" width="15.42578125" style="2" customWidth="1"/>
    <col min="14585" max="14585" width="18.28515625" style="2" customWidth="1"/>
    <col min="14586" max="14589" width="16.5703125" style="2" customWidth="1"/>
    <col min="14590" max="14590" width="15.85546875" style="2" customWidth="1"/>
    <col min="14591" max="14591" width="11.28515625" style="2" customWidth="1"/>
    <col min="14592" max="14836" width="9.140625" style="2"/>
    <col min="14837" max="14837" width="8.42578125" style="2" customWidth="1"/>
    <col min="14838" max="14838" width="62.5703125" style="2" customWidth="1"/>
    <col min="14839" max="14839" width="21" style="2" customWidth="1"/>
    <col min="14840" max="14840" width="15.42578125" style="2" customWidth="1"/>
    <col min="14841" max="14841" width="18.28515625" style="2" customWidth="1"/>
    <col min="14842" max="14845" width="16.5703125" style="2" customWidth="1"/>
    <col min="14846" max="14846" width="15.85546875" style="2" customWidth="1"/>
    <col min="14847" max="14847" width="11.28515625" style="2" customWidth="1"/>
    <col min="14848" max="15092" width="9.140625" style="2"/>
    <col min="15093" max="15093" width="8.42578125" style="2" customWidth="1"/>
    <col min="15094" max="15094" width="62.5703125" style="2" customWidth="1"/>
    <col min="15095" max="15095" width="21" style="2" customWidth="1"/>
    <col min="15096" max="15096" width="15.42578125" style="2" customWidth="1"/>
    <col min="15097" max="15097" width="18.28515625" style="2" customWidth="1"/>
    <col min="15098" max="15101" width="16.5703125" style="2" customWidth="1"/>
    <col min="15102" max="15102" width="15.85546875" style="2" customWidth="1"/>
    <col min="15103" max="15103" width="11.28515625" style="2" customWidth="1"/>
    <col min="15104" max="15348" width="9.140625" style="2"/>
    <col min="15349" max="15349" width="8.42578125" style="2" customWidth="1"/>
    <col min="15350" max="15350" width="62.5703125" style="2" customWidth="1"/>
    <col min="15351" max="15351" width="21" style="2" customWidth="1"/>
    <col min="15352" max="15352" width="15.42578125" style="2" customWidth="1"/>
    <col min="15353" max="15353" width="18.28515625" style="2" customWidth="1"/>
    <col min="15354" max="15357" width="16.5703125" style="2" customWidth="1"/>
    <col min="15358" max="15358" width="15.85546875" style="2" customWidth="1"/>
    <col min="15359" max="15359" width="11.28515625" style="2" customWidth="1"/>
    <col min="15360" max="15604" width="9.140625" style="2"/>
    <col min="15605" max="15605" width="8.42578125" style="2" customWidth="1"/>
    <col min="15606" max="15606" width="62.5703125" style="2" customWidth="1"/>
    <col min="15607" max="15607" width="21" style="2" customWidth="1"/>
    <col min="15608" max="15608" width="15.42578125" style="2" customWidth="1"/>
    <col min="15609" max="15609" width="18.28515625" style="2" customWidth="1"/>
    <col min="15610" max="15613" width="16.5703125" style="2" customWidth="1"/>
    <col min="15614" max="15614" width="15.85546875" style="2" customWidth="1"/>
    <col min="15615" max="15615" width="11.28515625" style="2" customWidth="1"/>
    <col min="15616" max="15860" width="9.140625" style="2"/>
    <col min="15861" max="15861" width="8.42578125" style="2" customWidth="1"/>
    <col min="15862" max="15862" width="62.5703125" style="2" customWidth="1"/>
    <col min="15863" max="15863" width="21" style="2" customWidth="1"/>
    <col min="15864" max="15864" width="15.42578125" style="2" customWidth="1"/>
    <col min="15865" max="15865" width="18.28515625" style="2" customWidth="1"/>
    <col min="15866" max="15869" width="16.5703125" style="2" customWidth="1"/>
    <col min="15870" max="15870" width="15.85546875" style="2" customWidth="1"/>
    <col min="15871" max="15871" width="11.28515625" style="2" customWidth="1"/>
    <col min="15872" max="16116" width="9.140625" style="2"/>
    <col min="16117" max="16117" width="8.42578125" style="2" customWidth="1"/>
    <col min="16118" max="16118" width="62.5703125" style="2" customWidth="1"/>
    <col min="16119" max="16119" width="21" style="2" customWidth="1"/>
    <col min="16120" max="16120" width="15.42578125" style="2" customWidth="1"/>
    <col min="16121" max="16121" width="18.28515625" style="2" customWidth="1"/>
    <col min="16122" max="16125" width="16.5703125" style="2" customWidth="1"/>
    <col min="16126" max="16126" width="15.85546875" style="2" customWidth="1"/>
    <col min="16127" max="16127" width="11.28515625" style="2" customWidth="1"/>
    <col min="16128" max="16384" width="9.140625" style="2"/>
  </cols>
  <sheetData>
    <row r="1" spans="1:16" x14ac:dyDescent="0.25">
      <c r="D1" s="4"/>
      <c r="E1" s="4"/>
      <c r="H1" s="3"/>
      <c r="I1" s="3"/>
      <c r="J1" s="3"/>
      <c r="K1" s="3"/>
      <c r="L1" s="3"/>
      <c r="M1" s="3"/>
      <c r="N1" s="3"/>
      <c r="O1" s="3"/>
      <c r="P1" s="3"/>
    </row>
    <row r="2" spans="1:16" ht="25.5" x14ac:dyDescent="0.25">
      <c r="D2" s="4"/>
      <c r="E2" s="4"/>
      <c r="G2" s="54" t="s">
        <v>134</v>
      </c>
      <c r="H2" s="3"/>
      <c r="I2" s="3"/>
      <c r="J2" s="3"/>
      <c r="K2" s="3"/>
      <c r="L2" s="3"/>
      <c r="M2" s="3"/>
      <c r="N2" s="3"/>
      <c r="O2" s="3"/>
      <c r="P2" s="3"/>
    </row>
    <row r="3" spans="1:16" ht="25.5" x14ac:dyDescent="0.25">
      <c r="D3" s="4"/>
      <c r="E3" s="4"/>
      <c r="G3" s="54" t="s">
        <v>141</v>
      </c>
      <c r="H3" s="3"/>
      <c r="I3" s="3"/>
      <c r="J3" s="3"/>
      <c r="K3" s="3"/>
      <c r="L3" s="3"/>
      <c r="M3" s="3"/>
      <c r="N3" s="3"/>
      <c r="O3" s="3"/>
      <c r="P3" s="3"/>
    </row>
    <row r="4" spans="1:16" ht="25.5" x14ac:dyDescent="0.25">
      <c r="D4" s="4"/>
      <c r="E4" s="4"/>
      <c r="G4" s="55" t="s">
        <v>135</v>
      </c>
      <c r="H4" s="3"/>
      <c r="I4" s="3"/>
      <c r="J4" s="3"/>
      <c r="K4" s="3"/>
      <c r="L4" s="3"/>
      <c r="M4" s="3"/>
      <c r="N4" s="3"/>
      <c r="O4" s="3"/>
      <c r="P4" s="3"/>
    </row>
    <row r="5" spans="1:16" ht="25.5" x14ac:dyDescent="0.25">
      <c r="D5" s="4"/>
      <c r="E5" s="4"/>
      <c r="G5" s="54" t="s">
        <v>136</v>
      </c>
      <c r="H5" s="3"/>
      <c r="I5" s="3"/>
      <c r="J5" s="3"/>
      <c r="K5" s="3"/>
      <c r="L5" s="3"/>
      <c r="M5" s="3"/>
      <c r="N5" s="3"/>
      <c r="O5" s="3"/>
      <c r="P5" s="3"/>
    </row>
    <row r="6" spans="1:16" ht="25.5" x14ac:dyDescent="0.25">
      <c r="D6" s="4"/>
      <c r="E6" s="4"/>
      <c r="G6" s="55" t="s">
        <v>137</v>
      </c>
      <c r="H6" s="3"/>
      <c r="I6" s="3"/>
      <c r="J6" s="3"/>
      <c r="K6" s="3"/>
      <c r="L6" s="3"/>
      <c r="M6" s="3"/>
      <c r="N6" s="3"/>
      <c r="O6" s="3"/>
      <c r="P6" s="3"/>
    </row>
    <row r="7" spans="1:16" ht="25.5" x14ac:dyDescent="0.25">
      <c r="D7" s="4"/>
      <c r="E7" s="4"/>
      <c r="G7" s="54" t="s">
        <v>138</v>
      </c>
      <c r="H7" s="3"/>
      <c r="I7" s="3"/>
      <c r="J7" s="3"/>
      <c r="K7" s="3"/>
      <c r="L7" s="3"/>
      <c r="M7" s="3"/>
      <c r="N7" s="3"/>
      <c r="O7" s="3"/>
      <c r="P7" s="3"/>
    </row>
    <row r="8" spans="1:16" ht="20.25" x14ac:dyDescent="0.25">
      <c r="D8" s="1"/>
      <c r="E8" s="1"/>
      <c r="G8" s="14"/>
      <c r="H8" s="3"/>
      <c r="I8" s="10"/>
      <c r="J8" s="3"/>
      <c r="K8" s="3"/>
      <c r="L8" s="3"/>
      <c r="M8" s="3"/>
      <c r="N8" s="3"/>
      <c r="O8" s="3"/>
      <c r="P8" s="3"/>
    </row>
    <row r="9" spans="1:16" ht="16.5" thickBot="1" x14ac:dyDescent="0.3">
      <c r="G9" s="13"/>
      <c r="H9" s="3"/>
      <c r="I9" s="10"/>
      <c r="J9" s="3"/>
      <c r="K9" s="3"/>
      <c r="L9" s="3"/>
      <c r="M9" s="3"/>
      <c r="N9" s="3"/>
      <c r="O9" s="3"/>
      <c r="P9" s="3"/>
    </row>
    <row r="10" spans="1:16" s="15" customFormat="1" ht="18.75" x14ac:dyDescent="0.3">
      <c r="A10" s="79" t="s">
        <v>139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s="15" customFormat="1" ht="16.5" customHeight="1" x14ac:dyDescent="0.3">
      <c r="A11" s="89" t="s">
        <v>0</v>
      </c>
      <c r="B11" s="91" t="s">
        <v>1</v>
      </c>
      <c r="C11" s="91" t="s">
        <v>2</v>
      </c>
      <c r="D11" s="91" t="s">
        <v>109</v>
      </c>
      <c r="E11" s="91"/>
      <c r="F11" s="91" t="s">
        <v>110</v>
      </c>
      <c r="G11" s="91"/>
      <c r="H11" s="91" t="s">
        <v>3</v>
      </c>
      <c r="I11" s="91"/>
      <c r="J11" s="91"/>
      <c r="K11" s="91"/>
      <c r="L11" s="91"/>
      <c r="M11" s="91"/>
      <c r="N11" s="91"/>
      <c r="O11" s="91"/>
      <c r="P11" s="94"/>
    </row>
    <row r="12" spans="1:16" s="15" customFormat="1" ht="66" customHeight="1" x14ac:dyDescent="0.3">
      <c r="A12" s="89"/>
      <c r="B12" s="91"/>
      <c r="C12" s="91"/>
      <c r="D12" s="91"/>
      <c r="E12" s="91"/>
      <c r="F12" s="91"/>
      <c r="G12" s="91"/>
      <c r="H12" s="91" t="s">
        <v>111</v>
      </c>
      <c r="I12" s="91"/>
      <c r="J12" s="91" t="s">
        <v>112</v>
      </c>
      <c r="K12" s="91"/>
      <c r="L12" s="91" t="s">
        <v>113</v>
      </c>
      <c r="M12" s="91"/>
      <c r="N12" s="91" t="s">
        <v>43</v>
      </c>
      <c r="O12" s="91"/>
      <c r="P12" s="94" t="s">
        <v>4</v>
      </c>
    </row>
    <row r="13" spans="1:16" s="15" customFormat="1" ht="18.75" x14ac:dyDescent="0.3">
      <c r="A13" s="90"/>
      <c r="B13" s="92"/>
      <c r="C13" s="93"/>
      <c r="D13" s="16" t="s">
        <v>107</v>
      </c>
      <c r="E13" s="17" t="s">
        <v>108</v>
      </c>
      <c r="F13" s="16" t="s">
        <v>107</v>
      </c>
      <c r="G13" s="17" t="s">
        <v>108</v>
      </c>
      <c r="H13" s="16" t="s">
        <v>107</v>
      </c>
      <c r="I13" s="17" t="s">
        <v>108</v>
      </c>
      <c r="J13" s="16" t="s">
        <v>107</v>
      </c>
      <c r="K13" s="17" t="s">
        <v>108</v>
      </c>
      <c r="L13" s="16" t="s">
        <v>107</v>
      </c>
      <c r="M13" s="17" t="s">
        <v>108</v>
      </c>
      <c r="N13" s="16" t="s">
        <v>107</v>
      </c>
      <c r="O13" s="17" t="s">
        <v>108</v>
      </c>
      <c r="P13" s="94"/>
    </row>
    <row r="14" spans="1:16" s="20" customFormat="1" ht="18.75" x14ac:dyDescent="0.3">
      <c r="A14" s="18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9">
        <v>16</v>
      </c>
    </row>
    <row r="15" spans="1:16" s="15" customFormat="1" ht="16.5" customHeight="1" x14ac:dyDescent="0.3">
      <c r="A15" s="18"/>
      <c r="B15" s="21" t="s">
        <v>106</v>
      </c>
      <c r="C15" s="22"/>
      <c r="D15" s="22"/>
      <c r="E15" s="22"/>
      <c r="F15" s="16"/>
      <c r="G15" s="16"/>
      <c r="H15" s="11"/>
      <c r="I15" s="11"/>
      <c r="J15" s="11"/>
      <c r="K15" s="11"/>
      <c r="L15" s="11"/>
      <c r="M15" s="11"/>
      <c r="N15" s="11"/>
      <c r="O15" s="11"/>
      <c r="P15" s="23"/>
    </row>
    <row r="16" spans="1:16" s="15" customFormat="1" ht="18.75" x14ac:dyDescent="0.3">
      <c r="A16" s="18"/>
      <c r="B16" s="24" t="s">
        <v>44</v>
      </c>
      <c r="C16" s="16"/>
      <c r="D16" s="16"/>
      <c r="E16" s="16"/>
      <c r="F16" s="25">
        <f t="shared" ref="F16:P16" si="0">F17+F83+F100+F110+F101</f>
        <v>11453720.256030587</v>
      </c>
      <c r="G16" s="25">
        <f t="shared" si="0"/>
        <v>2660751.8229300003</v>
      </c>
      <c r="H16" s="25">
        <f t="shared" si="0"/>
        <v>11453720.256030587</v>
      </c>
      <c r="I16" s="25">
        <f t="shared" si="0"/>
        <v>2226291.8229300003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434460</v>
      </c>
      <c r="P16" s="26">
        <f t="shared" si="0"/>
        <v>0</v>
      </c>
    </row>
    <row r="17" spans="1:16" s="15" customFormat="1" ht="18.75" x14ac:dyDescent="0.3">
      <c r="A17" s="27"/>
      <c r="B17" s="28" t="s">
        <v>5</v>
      </c>
      <c r="C17" s="22"/>
      <c r="D17" s="22"/>
      <c r="E17" s="22"/>
      <c r="F17" s="25">
        <f>H17+J17+L17+N17</f>
        <v>8918606.6116705872</v>
      </c>
      <c r="G17" s="25">
        <f>I17+K17++M17+O17+P17</f>
        <v>1195839.054</v>
      </c>
      <c r="H17" s="29">
        <f t="shared" ref="H17:P17" si="1">SUM(H18:H82)</f>
        <v>8918606.6116705872</v>
      </c>
      <c r="I17" s="29">
        <f t="shared" si="1"/>
        <v>1195839.054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30">
        <f t="shared" si="1"/>
        <v>0</v>
      </c>
    </row>
    <row r="18" spans="1:16" s="15" customFormat="1" ht="37.5" x14ac:dyDescent="0.3">
      <c r="A18" s="18">
        <v>1</v>
      </c>
      <c r="B18" s="28" t="s">
        <v>45</v>
      </c>
      <c r="C18" s="17" t="s">
        <v>12</v>
      </c>
      <c r="D18" s="17">
        <v>1</v>
      </c>
      <c r="E18" s="17"/>
      <c r="F18" s="71">
        <f>H18+J18+L18+N18</f>
        <v>710560.513708018</v>
      </c>
      <c r="G18" s="71">
        <f>I18+K18+M18+O18</f>
        <v>0</v>
      </c>
      <c r="H18" s="73">
        <v>710560.513708018</v>
      </c>
      <c r="I18" s="73"/>
      <c r="J18" s="73"/>
      <c r="K18" s="74"/>
      <c r="L18" s="74"/>
      <c r="M18" s="74"/>
      <c r="N18" s="73"/>
      <c r="O18" s="74"/>
      <c r="P18" s="95"/>
    </row>
    <row r="19" spans="1:16" s="15" customFormat="1" ht="74.25" customHeight="1" x14ac:dyDescent="0.3">
      <c r="A19" s="27" t="s">
        <v>46</v>
      </c>
      <c r="B19" s="31" t="s">
        <v>47</v>
      </c>
      <c r="C19" s="32" t="s">
        <v>12</v>
      </c>
      <c r="D19" s="32">
        <v>1</v>
      </c>
      <c r="E19" s="32"/>
      <c r="F19" s="72"/>
      <c r="G19" s="72"/>
      <c r="H19" s="75"/>
      <c r="I19" s="73"/>
      <c r="J19" s="75"/>
      <c r="K19" s="74"/>
      <c r="L19" s="74"/>
      <c r="M19" s="74"/>
      <c r="N19" s="75"/>
      <c r="O19" s="74"/>
      <c r="P19" s="96"/>
    </row>
    <row r="20" spans="1:16" s="15" customFormat="1" ht="37.5" x14ac:dyDescent="0.3">
      <c r="A20" s="18">
        <v>2</v>
      </c>
      <c r="B20" s="28" t="s">
        <v>48</v>
      </c>
      <c r="C20" s="16" t="s">
        <v>20</v>
      </c>
      <c r="D20" s="16">
        <v>1</v>
      </c>
      <c r="E20" s="16"/>
      <c r="F20" s="71">
        <f>H20+J20+L20+N20</f>
        <v>500000</v>
      </c>
      <c r="G20" s="71">
        <f>I20+K20+M20+O20</f>
        <v>0</v>
      </c>
      <c r="H20" s="73">
        <v>500000</v>
      </c>
      <c r="I20" s="73"/>
      <c r="J20" s="73"/>
      <c r="K20" s="74"/>
      <c r="L20" s="74"/>
      <c r="M20" s="74"/>
      <c r="N20" s="73"/>
      <c r="O20" s="74"/>
      <c r="P20" s="95"/>
    </row>
    <row r="21" spans="1:16" s="15" customFormat="1" ht="37.5" x14ac:dyDescent="0.3">
      <c r="A21" s="27" t="s">
        <v>49</v>
      </c>
      <c r="B21" s="31" t="s">
        <v>50</v>
      </c>
      <c r="C21" s="22" t="s">
        <v>21</v>
      </c>
      <c r="D21" s="32">
        <v>1</v>
      </c>
      <c r="E21" s="32"/>
      <c r="F21" s="72"/>
      <c r="G21" s="72"/>
      <c r="H21" s="75"/>
      <c r="I21" s="73"/>
      <c r="J21" s="75"/>
      <c r="K21" s="74"/>
      <c r="L21" s="74"/>
      <c r="M21" s="74"/>
      <c r="N21" s="75"/>
      <c r="O21" s="74"/>
      <c r="P21" s="96"/>
    </row>
    <row r="22" spans="1:16" s="15" customFormat="1" ht="64.5" customHeight="1" x14ac:dyDescent="0.3">
      <c r="A22" s="27" t="s">
        <v>51</v>
      </c>
      <c r="B22" s="31" t="s">
        <v>52</v>
      </c>
      <c r="C22" s="22" t="s">
        <v>21</v>
      </c>
      <c r="D22" s="32">
        <v>1</v>
      </c>
      <c r="E22" s="32"/>
      <c r="F22" s="72"/>
      <c r="G22" s="72"/>
      <c r="H22" s="75"/>
      <c r="I22" s="73"/>
      <c r="J22" s="75"/>
      <c r="K22" s="74"/>
      <c r="L22" s="74"/>
      <c r="M22" s="74"/>
      <c r="N22" s="75"/>
      <c r="O22" s="74"/>
      <c r="P22" s="96"/>
    </row>
    <row r="23" spans="1:16" s="15" customFormat="1" ht="75" x14ac:dyDescent="0.3">
      <c r="A23" s="18">
        <v>3</v>
      </c>
      <c r="B23" s="28" t="s">
        <v>142</v>
      </c>
      <c r="C23" s="16" t="s">
        <v>143</v>
      </c>
      <c r="D23" s="17"/>
      <c r="E23" s="17">
        <v>1</v>
      </c>
      <c r="F23" s="33">
        <f>H23+J23+L23+N23</f>
        <v>0</v>
      </c>
      <c r="G23" s="33">
        <f>I23+K23+M23+O23</f>
        <v>1804.9788799999999</v>
      </c>
      <c r="H23" s="34"/>
      <c r="I23" s="35">
        <f>1804978.88/1000</f>
        <v>1804.9788799999999</v>
      </c>
      <c r="J23" s="34"/>
      <c r="K23" s="36"/>
      <c r="L23" s="36"/>
      <c r="M23" s="36"/>
      <c r="N23" s="34"/>
      <c r="O23" s="36"/>
      <c r="P23" s="37"/>
    </row>
    <row r="24" spans="1:16" s="15" customFormat="1" ht="93.75" x14ac:dyDescent="0.3">
      <c r="A24" s="18">
        <v>4</v>
      </c>
      <c r="B24" s="28" t="s">
        <v>6</v>
      </c>
      <c r="C24" s="17" t="s">
        <v>88</v>
      </c>
      <c r="D24" s="17" t="s">
        <v>89</v>
      </c>
      <c r="E24" s="17"/>
      <c r="F24" s="71">
        <f>H24+J24+L24+N24</f>
        <v>446044.2667156047</v>
      </c>
      <c r="G24" s="71">
        <f>I24+K24+M24+O24</f>
        <v>0</v>
      </c>
      <c r="H24" s="73">
        <v>446044.2667156047</v>
      </c>
      <c r="I24" s="73"/>
      <c r="J24" s="73"/>
      <c r="K24" s="74"/>
      <c r="L24" s="74"/>
      <c r="M24" s="74"/>
      <c r="N24" s="73"/>
      <c r="O24" s="74"/>
      <c r="P24" s="95"/>
    </row>
    <row r="25" spans="1:16" s="15" customFormat="1" ht="18.75" x14ac:dyDescent="0.3">
      <c r="A25" s="27" t="s">
        <v>22</v>
      </c>
      <c r="B25" s="31" t="s">
        <v>53</v>
      </c>
      <c r="C25" s="22" t="s">
        <v>28</v>
      </c>
      <c r="D25" s="32">
        <v>6.57</v>
      </c>
      <c r="E25" s="32"/>
      <c r="F25" s="72"/>
      <c r="G25" s="72"/>
      <c r="H25" s="75"/>
      <c r="I25" s="73"/>
      <c r="J25" s="75"/>
      <c r="K25" s="74"/>
      <c r="L25" s="74"/>
      <c r="M25" s="74"/>
      <c r="N25" s="75"/>
      <c r="O25" s="74"/>
      <c r="P25" s="96"/>
    </row>
    <row r="26" spans="1:16" s="15" customFormat="1" ht="18.75" x14ac:dyDescent="0.3">
      <c r="A26" s="27" t="s">
        <v>23</v>
      </c>
      <c r="B26" s="31" t="s">
        <v>54</v>
      </c>
      <c r="C26" s="22" t="s">
        <v>12</v>
      </c>
      <c r="D26" s="32">
        <v>11</v>
      </c>
      <c r="E26" s="32"/>
      <c r="F26" s="72"/>
      <c r="G26" s="72"/>
      <c r="H26" s="75"/>
      <c r="I26" s="73"/>
      <c r="J26" s="75"/>
      <c r="K26" s="74"/>
      <c r="L26" s="74"/>
      <c r="M26" s="74"/>
      <c r="N26" s="75"/>
      <c r="O26" s="74"/>
      <c r="P26" s="96"/>
    </row>
    <row r="27" spans="1:16" s="15" customFormat="1" ht="37.5" x14ac:dyDescent="0.3">
      <c r="A27" s="27" t="s">
        <v>24</v>
      </c>
      <c r="B27" s="31" t="s">
        <v>55</v>
      </c>
      <c r="C27" s="22" t="s">
        <v>12</v>
      </c>
      <c r="D27" s="32">
        <v>10</v>
      </c>
      <c r="E27" s="32"/>
      <c r="F27" s="72"/>
      <c r="G27" s="72"/>
      <c r="H27" s="75"/>
      <c r="I27" s="73"/>
      <c r="J27" s="75"/>
      <c r="K27" s="74"/>
      <c r="L27" s="74"/>
      <c r="M27" s="74"/>
      <c r="N27" s="75"/>
      <c r="O27" s="74"/>
      <c r="P27" s="96"/>
    </row>
    <row r="28" spans="1:16" s="15" customFormat="1" ht="93.75" x14ac:dyDescent="0.3">
      <c r="A28" s="18">
        <v>5</v>
      </c>
      <c r="B28" s="28" t="s">
        <v>17</v>
      </c>
      <c r="C28" s="17" t="s">
        <v>202</v>
      </c>
      <c r="D28" s="17">
        <v>1.9410000000000001</v>
      </c>
      <c r="E28" s="17" t="s">
        <v>183</v>
      </c>
      <c r="F28" s="59">
        <f>H28+J28+L28+N28</f>
        <v>100000</v>
      </c>
      <c r="G28" s="59">
        <f>I28+K28+M28+O28</f>
        <v>400766.65713000007</v>
      </c>
      <c r="H28" s="62">
        <v>100000</v>
      </c>
      <c r="I28" s="62">
        <f>185355567.52/1000+211264593.36/1000+4146496.25/1000</f>
        <v>400766.65713000007</v>
      </c>
      <c r="J28" s="65"/>
      <c r="K28" s="65"/>
      <c r="L28" s="65"/>
      <c r="M28" s="65"/>
      <c r="N28" s="65"/>
      <c r="O28" s="65"/>
      <c r="P28" s="85"/>
    </row>
    <row r="29" spans="1:16" s="15" customFormat="1" ht="37.5" x14ac:dyDescent="0.3">
      <c r="A29" s="27" t="s">
        <v>25</v>
      </c>
      <c r="B29" s="31" t="s">
        <v>56</v>
      </c>
      <c r="C29" s="22" t="s">
        <v>28</v>
      </c>
      <c r="D29" s="22">
        <v>1.9410000000000001</v>
      </c>
      <c r="E29" s="17"/>
      <c r="F29" s="60"/>
      <c r="G29" s="60"/>
      <c r="H29" s="63"/>
      <c r="I29" s="63"/>
      <c r="J29" s="66"/>
      <c r="K29" s="66"/>
      <c r="L29" s="66"/>
      <c r="M29" s="66"/>
      <c r="N29" s="66"/>
      <c r="O29" s="66"/>
      <c r="P29" s="86"/>
    </row>
    <row r="30" spans="1:16" s="15" customFormat="1" ht="18.75" x14ac:dyDescent="0.3">
      <c r="A30" s="27" t="s">
        <v>26</v>
      </c>
      <c r="B30" s="31" t="s">
        <v>114</v>
      </c>
      <c r="C30" s="22" t="s">
        <v>21</v>
      </c>
      <c r="D30" s="17"/>
      <c r="E30" s="32">
        <v>232</v>
      </c>
      <c r="F30" s="60"/>
      <c r="G30" s="60"/>
      <c r="H30" s="63"/>
      <c r="I30" s="63"/>
      <c r="J30" s="66"/>
      <c r="K30" s="66"/>
      <c r="L30" s="66"/>
      <c r="M30" s="66"/>
      <c r="N30" s="66"/>
      <c r="O30" s="66"/>
      <c r="P30" s="86"/>
    </row>
    <row r="31" spans="1:16" s="15" customFormat="1" ht="37.5" x14ac:dyDescent="0.3">
      <c r="A31" s="27" t="s">
        <v>27</v>
      </c>
      <c r="B31" s="31" t="s">
        <v>115</v>
      </c>
      <c r="C31" s="22" t="s">
        <v>28</v>
      </c>
      <c r="D31" s="17"/>
      <c r="E31" s="32">
        <v>6.923</v>
      </c>
      <c r="F31" s="60"/>
      <c r="G31" s="60"/>
      <c r="H31" s="63"/>
      <c r="I31" s="63"/>
      <c r="J31" s="66"/>
      <c r="K31" s="66"/>
      <c r="L31" s="66"/>
      <c r="M31" s="66"/>
      <c r="N31" s="66"/>
      <c r="O31" s="66"/>
      <c r="P31" s="86"/>
    </row>
    <row r="32" spans="1:16" s="15" customFormat="1" ht="37.5" x14ac:dyDescent="0.3">
      <c r="A32" s="27" t="s">
        <v>29</v>
      </c>
      <c r="B32" s="31" t="s">
        <v>116</v>
      </c>
      <c r="C32" s="22" t="s">
        <v>21</v>
      </c>
      <c r="D32" s="22"/>
      <c r="E32" s="32">
        <v>2</v>
      </c>
      <c r="F32" s="60"/>
      <c r="G32" s="60"/>
      <c r="H32" s="63"/>
      <c r="I32" s="63"/>
      <c r="J32" s="66"/>
      <c r="K32" s="66"/>
      <c r="L32" s="66"/>
      <c r="M32" s="66"/>
      <c r="N32" s="66"/>
      <c r="O32" s="66"/>
      <c r="P32" s="86"/>
    </row>
    <row r="33" spans="1:16" s="15" customFormat="1" ht="18.75" x14ac:dyDescent="0.3">
      <c r="A33" s="27" t="s">
        <v>171</v>
      </c>
      <c r="B33" s="31" t="s">
        <v>172</v>
      </c>
      <c r="C33" s="22"/>
      <c r="D33" s="22"/>
      <c r="E33" s="32"/>
      <c r="F33" s="61"/>
      <c r="G33" s="61"/>
      <c r="H33" s="64"/>
      <c r="I33" s="64"/>
      <c r="J33" s="67"/>
      <c r="K33" s="67"/>
      <c r="L33" s="67"/>
      <c r="M33" s="67"/>
      <c r="N33" s="67"/>
      <c r="O33" s="67"/>
      <c r="P33" s="87"/>
    </row>
    <row r="34" spans="1:16" s="15" customFormat="1" ht="93.75" x14ac:dyDescent="0.3">
      <c r="A34" s="18">
        <v>6</v>
      </c>
      <c r="B34" s="28" t="s">
        <v>18</v>
      </c>
      <c r="C34" s="17" t="s">
        <v>201</v>
      </c>
      <c r="D34" s="38">
        <v>0.96</v>
      </c>
      <c r="E34" s="17" t="s">
        <v>184</v>
      </c>
      <c r="F34" s="59">
        <f>H34+J34+L34+N34</f>
        <v>100000</v>
      </c>
      <c r="G34" s="59">
        <f>I34+K34+M34+O34</f>
        <v>649202.62217999995</v>
      </c>
      <c r="H34" s="62">
        <v>100000</v>
      </c>
      <c r="I34" s="62">
        <f>281856950.36/1000+360703966.21/1000+6641705.61/1000</f>
        <v>649202.62217999995</v>
      </c>
      <c r="J34" s="65"/>
      <c r="K34" s="65"/>
      <c r="L34" s="65"/>
      <c r="M34" s="65"/>
      <c r="N34" s="65"/>
      <c r="O34" s="65"/>
      <c r="P34" s="85"/>
    </row>
    <row r="35" spans="1:16" s="15" customFormat="1" ht="37.5" x14ac:dyDescent="0.3">
      <c r="A35" s="27" t="s">
        <v>30</v>
      </c>
      <c r="B35" s="31" t="s">
        <v>56</v>
      </c>
      <c r="C35" s="22" t="s">
        <v>28</v>
      </c>
      <c r="D35" s="39">
        <v>0.96</v>
      </c>
      <c r="E35" s="38"/>
      <c r="F35" s="60"/>
      <c r="G35" s="60"/>
      <c r="H35" s="63"/>
      <c r="I35" s="63"/>
      <c r="J35" s="66"/>
      <c r="K35" s="66"/>
      <c r="L35" s="66"/>
      <c r="M35" s="66"/>
      <c r="N35" s="66"/>
      <c r="O35" s="66"/>
      <c r="P35" s="86"/>
    </row>
    <row r="36" spans="1:16" s="15" customFormat="1" ht="37.5" x14ac:dyDescent="0.3">
      <c r="A36" s="27" t="s">
        <v>31</v>
      </c>
      <c r="B36" s="31" t="s">
        <v>115</v>
      </c>
      <c r="C36" s="22" t="s">
        <v>28</v>
      </c>
      <c r="D36" s="38"/>
      <c r="E36" s="32">
        <v>14.305</v>
      </c>
      <c r="F36" s="60"/>
      <c r="G36" s="60"/>
      <c r="H36" s="63"/>
      <c r="I36" s="63"/>
      <c r="J36" s="66"/>
      <c r="K36" s="66"/>
      <c r="L36" s="66"/>
      <c r="M36" s="66"/>
      <c r="N36" s="66"/>
      <c r="O36" s="66"/>
      <c r="P36" s="86"/>
    </row>
    <row r="37" spans="1:16" s="15" customFormat="1" ht="18.75" x14ac:dyDescent="0.3">
      <c r="A37" s="27" t="s">
        <v>58</v>
      </c>
      <c r="B37" s="31" t="s">
        <v>32</v>
      </c>
      <c r="C37" s="22" t="s">
        <v>21</v>
      </c>
      <c r="D37" s="38"/>
      <c r="E37" s="32">
        <v>45</v>
      </c>
      <c r="F37" s="60"/>
      <c r="G37" s="60"/>
      <c r="H37" s="63"/>
      <c r="I37" s="63"/>
      <c r="J37" s="66"/>
      <c r="K37" s="66"/>
      <c r="L37" s="66"/>
      <c r="M37" s="66"/>
      <c r="N37" s="66"/>
      <c r="O37" s="66"/>
      <c r="P37" s="86"/>
    </row>
    <row r="38" spans="1:16" s="15" customFormat="1" ht="37.5" x14ac:dyDescent="0.3">
      <c r="A38" s="27" t="s">
        <v>146</v>
      </c>
      <c r="B38" s="31" t="s">
        <v>117</v>
      </c>
      <c r="C38" s="22" t="s">
        <v>21</v>
      </c>
      <c r="D38" s="39"/>
      <c r="E38" s="32">
        <v>7</v>
      </c>
      <c r="F38" s="60"/>
      <c r="G38" s="60"/>
      <c r="H38" s="63"/>
      <c r="I38" s="63"/>
      <c r="J38" s="66"/>
      <c r="K38" s="66"/>
      <c r="L38" s="66"/>
      <c r="M38" s="66"/>
      <c r="N38" s="66"/>
      <c r="O38" s="66"/>
      <c r="P38" s="86"/>
    </row>
    <row r="39" spans="1:16" s="15" customFormat="1" ht="18.75" x14ac:dyDescent="0.3">
      <c r="A39" s="27" t="s">
        <v>173</v>
      </c>
      <c r="B39" s="31" t="s">
        <v>176</v>
      </c>
      <c r="C39" s="22"/>
      <c r="D39" s="39"/>
      <c r="E39" s="32"/>
      <c r="F39" s="60"/>
      <c r="G39" s="60"/>
      <c r="H39" s="63"/>
      <c r="I39" s="63"/>
      <c r="J39" s="66"/>
      <c r="K39" s="66"/>
      <c r="L39" s="66"/>
      <c r="M39" s="66"/>
      <c r="N39" s="66"/>
      <c r="O39" s="66"/>
      <c r="P39" s="86"/>
    </row>
    <row r="40" spans="1:16" s="15" customFormat="1" ht="37.5" x14ac:dyDescent="0.3">
      <c r="A40" s="27" t="s">
        <v>174</v>
      </c>
      <c r="B40" s="31" t="s">
        <v>177</v>
      </c>
      <c r="C40" s="22"/>
      <c r="D40" s="39"/>
      <c r="E40" s="32"/>
      <c r="F40" s="60"/>
      <c r="G40" s="60"/>
      <c r="H40" s="63"/>
      <c r="I40" s="63"/>
      <c r="J40" s="66"/>
      <c r="K40" s="66"/>
      <c r="L40" s="66"/>
      <c r="M40" s="66"/>
      <c r="N40" s="66"/>
      <c r="O40" s="66"/>
      <c r="P40" s="86"/>
    </row>
    <row r="41" spans="1:16" s="15" customFormat="1" ht="56.25" x14ac:dyDescent="0.3">
      <c r="A41" s="27" t="s">
        <v>175</v>
      </c>
      <c r="B41" s="31" t="s">
        <v>178</v>
      </c>
      <c r="C41" s="22" t="s">
        <v>12</v>
      </c>
      <c r="D41" s="39"/>
      <c r="E41" s="32">
        <v>1</v>
      </c>
      <c r="F41" s="61"/>
      <c r="G41" s="61"/>
      <c r="H41" s="64"/>
      <c r="I41" s="64"/>
      <c r="J41" s="67"/>
      <c r="K41" s="67"/>
      <c r="L41" s="67"/>
      <c r="M41" s="67"/>
      <c r="N41" s="67"/>
      <c r="O41" s="67"/>
      <c r="P41" s="87"/>
    </row>
    <row r="42" spans="1:16" s="15" customFormat="1" ht="93.75" x14ac:dyDescent="0.3">
      <c r="A42" s="18">
        <v>7</v>
      </c>
      <c r="B42" s="28" t="s">
        <v>7</v>
      </c>
      <c r="C42" s="17" t="s">
        <v>88</v>
      </c>
      <c r="D42" s="17" t="s">
        <v>90</v>
      </c>
      <c r="E42" s="17"/>
      <c r="F42" s="71">
        <f>H42+J42+L42+N42</f>
        <v>342486.59690769057</v>
      </c>
      <c r="G42" s="71">
        <f>I42+K42+M42+O42</f>
        <v>0</v>
      </c>
      <c r="H42" s="73">
        <v>342486.59690769057</v>
      </c>
      <c r="I42" s="73"/>
      <c r="J42" s="73"/>
      <c r="K42" s="74"/>
      <c r="L42" s="74"/>
      <c r="M42" s="74"/>
      <c r="N42" s="73"/>
      <c r="O42" s="74"/>
      <c r="P42" s="95"/>
    </row>
    <row r="43" spans="1:16" s="15" customFormat="1" ht="18.75" x14ac:dyDescent="0.3">
      <c r="A43" s="27" t="s">
        <v>33</v>
      </c>
      <c r="B43" s="31" t="s">
        <v>53</v>
      </c>
      <c r="C43" s="22" t="s">
        <v>28</v>
      </c>
      <c r="D43" s="32">
        <v>3.51</v>
      </c>
      <c r="E43" s="32"/>
      <c r="F43" s="72"/>
      <c r="G43" s="72"/>
      <c r="H43" s="75"/>
      <c r="I43" s="73"/>
      <c r="J43" s="75"/>
      <c r="K43" s="74"/>
      <c r="L43" s="74"/>
      <c r="M43" s="74"/>
      <c r="N43" s="75"/>
      <c r="O43" s="74"/>
      <c r="P43" s="96"/>
    </row>
    <row r="44" spans="1:16" s="15" customFormat="1" ht="18.75" x14ac:dyDescent="0.3">
      <c r="A44" s="27" t="s">
        <v>34</v>
      </c>
      <c r="B44" s="31" t="s">
        <v>57</v>
      </c>
      <c r="C44" s="22" t="s">
        <v>12</v>
      </c>
      <c r="D44" s="32">
        <v>4</v>
      </c>
      <c r="E44" s="32"/>
      <c r="F44" s="72"/>
      <c r="G44" s="72"/>
      <c r="H44" s="75"/>
      <c r="I44" s="73"/>
      <c r="J44" s="75"/>
      <c r="K44" s="74"/>
      <c r="L44" s="74"/>
      <c r="M44" s="74"/>
      <c r="N44" s="75"/>
      <c r="O44" s="74"/>
      <c r="P44" s="96"/>
    </row>
    <row r="45" spans="1:16" s="15" customFormat="1" ht="37.5" x14ac:dyDescent="0.3">
      <c r="A45" s="27" t="s">
        <v>61</v>
      </c>
      <c r="B45" s="31" t="s">
        <v>55</v>
      </c>
      <c r="C45" s="22" t="s">
        <v>12</v>
      </c>
      <c r="D45" s="32">
        <v>13</v>
      </c>
      <c r="E45" s="32"/>
      <c r="F45" s="72"/>
      <c r="G45" s="72"/>
      <c r="H45" s="75"/>
      <c r="I45" s="73"/>
      <c r="J45" s="75"/>
      <c r="K45" s="74"/>
      <c r="L45" s="74"/>
      <c r="M45" s="74"/>
      <c r="N45" s="75"/>
      <c r="O45" s="74"/>
      <c r="P45" s="96"/>
    </row>
    <row r="46" spans="1:16" s="15" customFormat="1" ht="56.25" x14ac:dyDescent="0.3">
      <c r="A46" s="18">
        <v>8</v>
      </c>
      <c r="B46" s="28" t="s">
        <v>8</v>
      </c>
      <c r="C46" s="17" t="s">
        <v>200</v>
      </c>
      <c r="D46" s="17" t="s">
        <v>185</v>
      </c>
      <c r="E46" s="17" t="s">
        <v>186</v>
      </c>
      <c r="F46" s="76">
        <f>H46+J46+L46+N46</f>
        <v>829416.68758059002</v>
      </c>
      <c r="G46" s="76">
        <f>I46+K46+M46+O46</f>
        <v>148191.18708</v>
      </c>
      <c r="H46" s="56">
        <v>829416.68758059002</v>
      </c>
      <c r="I46" s="56">
        <f>148191187.08/1000</f>
        <v>148191.18708</v>
      </c>
      <c r="J46" s="68"/>
      <c r="K46" s="68"/>
      <c r="L46" s="68"/>
      <c r="M46" s="68"/>
      <c r="N46" s="68"/>
      <c r="O46" s="68"/>
      <c r="P46" s="97"/>
    </row>
    <row r="47" spans="1:16" s="15" customFormat="1" ht="18.75" x14ac:dyDescent="0.3">
      <c r="A47" s="27" t="s">
        <v>35</v>
      </c>
      <c r="B47" s="31" t="s">
        <v>95</v>
      </c>
      <c r="C47" s="22" t="s">
        <v>21</v>
      </c>
      <c r="D47" s="32">
        <v>30</v>
      </c>
      <c r="E47" s="32"/>
      <c r="F47" s="77"/>
      <c r="G47" s="77"/>
      <c r="H47" s="57"/>
      <c r="I47" s="57"/>
      <c r="J47" s="69"/>
      <c r="K47" s="69"/>
      <c r="L47" s="69"/>
      <c r="M47" s="69"/>
      <c r="N47" s="69"/>
      <c r="O47" s="69"/>
      <c r="P47" s="98"/>
    </row>
    <row r="48" spans="1:16" s="15" customFormat="1" ht="18.75" x14ac:dyDescent="0.3">
      <c r="A48" s="27" t="s">
        <v>36</v>
      </c>
      <c r="B48" s="31" t="s">
        <v>96</v>
      </c>
      <c r="C48" s="22" t="s">
        <v>21</v>
      </c>
      <c r="D48" s="32">
        <v>34</v>
      </c>
      <c r="E48" s="32"/>
      <c r="F48" s="77"/>
      <c r="G48" s="77"/>
      <c r="H48" s="57"/>
      <c r="I48" s="57"/>
      <c r="J48" s="69"/>
      <c r="K48" s="69"/>
      <c r="L48" s="69"/>
      <c r="M48" s="69"/>
      <c r="N48" s="69"/>
      <c r="O48" s="69"/>
      <c r="P48" s="98"/>
    </row>
    <row r="49" spans="1:16" s="15" customFormat="1" ht="18.75" x14ac:dyDescent="0.3">
      <c r="A49" s="27" t="s">
        <v>37</v>
      </c>
      <c r="B49" s="31" t="s">
        <v>97</v>
      </c>
      <c r="C49" s="22" t="s">
        <v>21</v>
      </c>
      <c r="D49" s="32">
        <v>2</v>
      </c>
      <c r="E49" s="32"/>
      <c r="F49" s="77"/>
      <c r="G49" s="77"/>
      <c r="H49" s="57"/>
      <c r="I49" s="57"/>
      <c r="J49" s="69"/>
      <c r="K49" s="69"/>
      <c r="L49" s="69"/>
      <c r="M49" s="69"/>
      <c r="N49" s="69"/>
      <c r="O49" s="69"/>
      <c r="P49" s="98"/>
    </row>
    <row r="50" spans="1:16" s="15" customFormat="1" ht="18.75" x14ac:dyDescent="0.3">
      <c r="A50" s="27" t="s">
        <v>38</v>
      </c>
      <c r="B50" s="31" t="s">
        <v>98</v>
      </c>
      <c r="C50" s="22" t="s">
        <v>21</v>
      </c>
      <c r="D50" s="32">
        <v>1</v>
      </c>
      <c r="E50" s="32"/>
      <c r="F50" s="77"/>
      <c r="G50" s="77"/>
      <c r="H50" s="57"/>
      <c r="I50" s="57"/>
      <c r="J50" s="69"/>
      <c r="K50" s="69"/>
      <c r="L50" s="69"/>
      <c r="M50" s="69"/>
      <c r="N50" s="69"/>
      <c r="O50" s="69"/>
      <c r="P50" s="98"/>
    </row>
    <row r="51" spans="1:16" s="15" customFormat="1" ht="37.5" x14ac:dyDescent="0.3">
      <c r="A51" s="27" t="s">
        <v>39</v>
      </c>
      <c r="B51" s="31" t="s">
        <v>99</v>
      </c>
      <c r="C51" s="22" t="s">
        <v>21</v>
      </c>
      <c r="D51" s="32">
        <v>5</v>
      </c>
      <c r="E51" s="32"/>
      <c r="F51" s="77"/>
      <c r="G51" s="77"/>
      <c r="H51" s="57"/>
      <c r="I51" s="57"/>
      <c r="J51" s="69"/>
      <c r="K51" s="69"/>
      <c r="L51" s="69"/>
      <c r="M51" s="69"/>
      <c r="N51" s="69"/>
      <c r="O51" s="69"/>
      <c r="P51" s="98"/>
    </row>
    <row r="52" spans="1:16" s="15" customFormat="1" ht="56.25" x14ac:dyDescent="0.3">
      <c r="A52" s="27" t="s">
        <v>147</v>
      </c>
      <c r="B52" s="31" t="s">
        <v>100</v>
      </c>
      <c r="C52" s="22" t="s">
        <v>21</v>
      </c>
      <c r="D52" s="32">
        <v>1</v>
      </c>
      <c r="E52" s="32"/>
      <c r="F52" s="77"/>
      <c r="G52" s="77"/>
      <c r="H52" s="57"/>
      <c r="I52" s="57"/>
      <c r="J52" s="69"/>
      <c r="K52" s="69"/>
      <c r="L52" s="69"/>
      <c r="M52" s="69"/>
      <c r="N52" s="69"/>
      <c r="O52" s="69"/>
      <c r="P52" s="98"/>
    </row>
    <row r="53" spans="1:16" s="15" customFormat="1" ht="37.5" x14ac:dyDescent="0.3">
      <c r="A53" s="27" t="s">
        <v>194</v>
      </c>
      <c r="B53" s="31" t="s">
        <v>179</v>
      </c>
      <c r="C53" s="22" t="s">
        <v>28</v>
      </c>
      <c r="D53" s="32"/>
      <c r="E53" s="32">
        <v>3.5139999999999998</v>
      </c>
      <c r="F53" s="77"/>
      <c r="G53" s="77"/>
      <c r="H53" s="57"/>
      <c r="I53" s="57"/>
      <c r="J53" s="69"/>
      <c r="K53" s="69"/>
      <c r="L53" s="69"/>
      <c r="M53" s="69"/>
      <c r="N53" s="69"/>
      <c r="O53" s="69"/>
      <c r="P53" s="98"/>
    </row>
    <row r="54" spans="1:16" s="15" customFormat="1" ht="18.75" x14ac:dyDescent="0.3">
      <c r="A54" s="27" t="s">
        <v>195</v>
      </c>
      <c r="B54" s="31" t="s">
        <v>180</v>
      </c>
      <c r="C54" s="22"/>
      <c r="D54" s="32"/>
      <c r="E54" s="32"/>
      <c r="F54" s="78"/>
      <c r="G54" s="78"/>
      <c r="H54" s="58"/>
      <c r="I54" s="58"/>
      <c r="J54" s="70"/>
      <c r="K54" s="70"/>
      <c r="L54" s="70"/>
      <c r="M54" s="70"/>
      <c r="N54" s="70"/>
      <c r="O54" s="70"/>
      <c r="P54" s="99"/>
    </row>
    <row r="55" spans="1:16" s="15" customFormat="1" ht="150" x14ac:dyDescent="0.3">
      <c r="A55" s="18">
        <v>9</v>
      </c>
      <c r="B55" s="28" t="s">
        <v>15</v>
      </c>
      <c r="C55" s="17" t="s">
        <v>199</v>
      </c>
      <c r="D55" s="17" t="s">
        <v>91</v>
      </c>
      <c r="E55" s="17"/>
      <c r="F55" s="71">
        <f>H55+J55+L55+N55</f>
        <v>1746872.76123214</v>
      </c>
      <c r="G55" s="71">
        <f>I55+K55+M55+O55</f>
        <v>0</v>
      </c>
      <c r="H55" s="73">
        <v>1746872.76123214</v>
      </c>
      <c r="I55" s="73"/>
      <c r="J55" s="73"/>
      <c r="K55" s="74"/>
      <c r="L55" s="74"/>
      <c r="M55" s="74"/>
      <c r="N55" s="73"/>
      <c r="O55" s="74"/>
      <c r="P55" s="95"/>
    </row>
    <row r="56" spans="1:16" s="15" customFormat="1" ht="37.5" x14ac:dyDescent="0.3">
      <c r="A56" s="27" t="s">
        <v>40</v>
      </c>
      <c r="B56" s="31" t="s">
        <v>59</v>
      </c>
      <c r="C56" s="22" t="s">
        <v>21</v>
      </c>
      <c r="D56" s="22">
        <v>112</v>
      </c>
      <c r="E56" s="22"/>
      <c r="F56" s="72"/>
      <c r="G56" s="72"/>
      <c r="H56" s="75"/>
      <c r="I56" s="73"/>
      <c r="J56" s="75"/>
      <c r="K56" s="74"/>
      <c r="L56" s="74"/>
      <c r="M56" s="74"/>
      <c r="N56" s="75"/>
      <c r="O56" s="74"/>
      <c r="P56" s="96"/>
    </row>
    <row r="57" spans="1:16" s="15" customFormat="1" ht="18.75" x14ac:dyDescent="0.3">
      <c r="A57" s="27" t="s">
        <v>148</v>
      </c>
      <c r="B57" s="31" t="s">
        <v>60</v>
      </c>
      <c r="C57" s="22" t="s">
        <v>92</v>
      </c>
      <c r="D57" s="22">
        <v>1.9470000000000001</v>
      </c>
      <c r="E57" s="22"/>
      <c r="F57" s="72"/>
      <c r="G57" s="72"/>
      <c r="H57" s="75"/>
      <c r="I57" s="73"/>
      <c r="J57" s="75"/>
      <c r="K57" s="74"/>
      <c r="L57" s="74"/>
      <c r="M57" s="74"/>
      <c r="N57" s="75"/>
      <c r="O57" s="74"/>
      <c r="P57" s="96"/>
    </row>
    <row r="58" spans="1:16" s="15" customFormat="1" ht="18.75" x14ac:dyDescent="0.3">
      <c r="A58" s="27" t="s">
        <v>149</v>
      </c>
      <c r="B58" s="31" t="s">
        <v>62</v>
      </c>
      <c r="C58" s="22" t="s">
        <v>12</v>
      </c>
      <c r="D58" s="22">
        <v>204</v>
      </c>
      <c r="E58" s="22"/>
      <c r="F58" s="72"/>
      <c r="G58" s="72"/>
      <c r="H58" s="75"/>
      <c r="I58" s="73"/>
      <c r="J58" s="75"/>
      <c r="K58" s="74"/>
      <c r="L58" s="74"/>
      <c r="M58" s="74"/>
      <c r="N58" s="75"/>
      <c r="O58" s="74"/>
      <c r="P58" s="96"/>
    </row>
    <row r="59" spans="1:16" s="15" customFormat="1" ht="18.75" x14ac:dyDescent="0.3">
      <c r="A59" s="27" t="s">
        <v>150</v>
      </c>
      <c r="B59" s="31" t="s">
        <v>63</v>
      </c>
      <c r="C59" s="22" t="s">
        <v>21</v>
      </c>
      <c r="D59" s="22">
        <v>18</v>
      </c>
      <c r="E59" s="22"/>
      <c r="F59" s="72"/>
      <c r="G59" s="72"/>
      <c r="H59" s="75"/>
      <c r="I59" s="73"/>
      <c r="J59" s="75"/>
      <c r="K59" s="74"/>
      <c r="L59" s="74"/>
      <c r="M59" s="74"/>
      <c r="N59" s="75"/>
      <c r="O59" s="74"/>
      <c r="P59" s="96"/>
    </row>
    <row r="60" spans="1:16" s="15" customFormat="1" ht="18.75" x14ac:dyDescent="0.3">
      <c r="A60" s="27" t="s">
        <v>151</v>
      </c>
      <c r="B60" s="31" t="s">
        <v>64</v>
      </c>
      <c r="C60" s="22" t="s">
        <v>21</v>
      </c>
      <c r="D60" s="22">
        <v>133</v>
      </c>
      <c r="E60" s="22"/>
      <c r="F60" s="72"/>
      <c r="G60" s="72"/>
      <c r="H60" s="75"/>
      <c r="I60" s="73"/>
      <c r="J60" s="75"/>
      <c r="K60" s="74"/>
      <c r="L60" s="74"/>
      <c r="M60" s="74"/>
      <c r="N60" s="75"/>
      <c r="O60" s="74"/>
      <c r="P60" s="96"/>
    </row>
    <row r="61" spans="1:16" s="15" customFormat="1" ht="75" x14ac:dyDescent="0.3">
      <c r="A61" s="18">
        <v>10</v>
      </c>
      <c r="B61" s="28" t="s">
        <v>65</v>
      </c>
      <c r="C61" s="16" t="s">
        <v>28</v>
      </c>
      <c r="D61" s="40">
        <f>D62</f>
        <v>21.32</v>
      </c>
      <c r="E61" s="40"/>
      <c r="F61" s="71">
        <f>H61+J61+L61+N61</f>
        <v>2114239.5557053569</v>
      </c>
      <c r="G61" s="71">
        <f>I61+K61+M61+O61</f>
        <v>0</v>
      </c>
      <c r="H61" s="73">
        <v>2114239.5557053569</v>
      </c>
      <c r="I61" s="73"/>
      <c r="J61" s="73"/>
      <c r="K61" s="74"/>
      <c r="L61" s="74"/>
      <c r="M61" s="74"/>
      <c r="N61" s="73"/>
      <c r="O61" s="74"/>
      <c r="P61" s="95"/>
    </row>
    <row r="62" spans="1:16" s="15" customFormat="1" ht="37.5" x14ac:dyDescent="0.3">
      <c r="A62" s="27" t="s">
        <v>76</v>
      </c>
      <c r="B62" s="31" t="s">
        <v>66</v>
      </c>
      <c r="C62" s="22" t="s">
        <v>28</v>
      </c>
      <c r="D62" s="41">
        <v>21.32</v>
      </c>
      <c r="E62" s="41"/>
      <c r="F62" s="72"/>
      <c r="G62" s="72"/>
      <c r="H62" s="75"/>
      <c r="I62" s="73"/>
      <c r="J62" s="75"/>
      <c r="K62" s="74"/>
      <c r="L62" s="74"/>
      <c r="M62" s="74"/>
      <c r="N62" s="75"/>
      <c r="O62" s="74"/>
      <c r="P62" s="96"/>
    </row>
    <row r="63" spans="1:16" s="15" customFormat="1" ht="112.5" x14ac:dyDescent="0.3">
      <c r="A63" s="18">
        <v>11</v>
      </c>
      <c r="B63" s="28" t="s">
        <v>67</v>
      </c>
      <c r="C63" s="16" t="s">
        <v>12</v>
      </c>
      <c r="D63" s="16">
        <v>247</v>
      </c>
      <c r="E63" s="16"/>
      <c r="F63" s="71">
        <f>H63+J63+L63+N63</f>
        <v>385361.11056870728</v>
      </c>
      <c r="G63" s="71">
        <f>I63+K63+M63+O63</f>
        <v>0</v>
      </c>
      <c r="H63" s="73">
        <v>385361.11056870728</v>
      </c>
      <c r="I63" s="73"/>
      <c r="J63" s="73"/>
      <c r="K63" s="74"/>
      <c r="L63" s="74"/>
      <c r="M63" s="74"/>
      <c r="N63" s="73"/>
      <c r="O63" s="74"/>
      <c r="P63" s="95"/>
    </row>
    <row r="64" spans="1:16" s="15" customFormat="1" ht="56.25" x14ac:dyDescent="0.3">
      <c r="A64" s="27" t="s">
        <v>84</v>
      </c>
      <c r="B64" s="31" t="s">
        <v>68</v>
      </c>
      <c r="C64" s="22" t="s">
        <v>12</v>
      </c>
      <c r="D64" s="22">
        <v>1</v>
      </c>
      <c r="E64" s="22"/>
      <c r="F64" s="72"/>
      <c r="G64" s="72"/>
      <c r="H64" s="75"/>
      <c r="I64" s="73"/>
      <c r="J64" s="75"/>
      <c r="K64" s="74"/>
      <c r="L64" s="74"/>
      <c r="M64" s="74"/>
      <c r="N64" s="75"/>
      <c r="O64" s="74"/>
      <c r="P64" s="96"/>
    </row>
    <row r="65" spans="1:16" s="15" customFormat="1" ht="56.25" x14ac:dyDescent="0.3">
      <c r="A65" s="27" t="s">
        <v>101</v>
      </c>
      <c r="B65" s="31" t="s">
        <v>69</v>
      </c>
      <c r="C65" s="22" t="s">
        <v>12</v>
      </c>
      <c r="D65" s="22">
        <v>10</v>
      </c>
      <c r="E65" s="22"/>
      <c r="F65" s="72"/>
      <c r="G65" s="72"/>
      <c r="H65" s="75"/>
      <c r="I65" s="73"/>
      <c r="J65" s="75"/>
      <c r="K65" s="74"/>
      <c r="L65" s="74"/>
      <c r="M65" s="74"/>
      <c r="N65" s="75"/>
      <c r="O65" s="74"/>
      <c r="P65" s="96"/>
    </row>
    <row r="66" spans="1:16" s="15" customFormat="1" ht="56.25" x14ac:dyDescent="0.3">
      <c r="A66" s="27" t="s">
        <v>102</v>
      </c>
      <c r="B66" s="31" t="s">
        <v>70</v>
      </c>
      <c r="C66" s="22" t="s">
        <v>12</v>
      </c>
      <c r="D66" s="22">
        <v>29</v>
      </c>
      <c r="E66" s="22"/>
      <c r="F66" s="72"/>
      <c r="G66" s="72"/>
      <c r="H66" s="75"/>
      <c r="I66" s="73"/>
      <c r="J66" s="75"/>
      <c r="K66" s="74"/>
      <c r="L66" s="74"/>
      <c r="M66" s="74"/>
      <c r="N66" s="75"/>
      <c r="O66" s="74"/>
      <c r="P66" s="96"/>
    </row>
    <row r="67" spans="1:16" s="15" customFormat="1" ht="56.25" x14ac:dyDescent="0.3">
      <c r="A67" s="27" t="s">
        <v>103</v>
      </c>
      <c r="B67" s="31" t="s">
        <v>71</v>
      </c>
      <c r="C67" s="22" t="s">
        <v>12</v>
      </c>
      <c r="D67" s="22">
        <v>127</v>
      </c>
      <c r="E67" s="22"/>
      <c r="F67" s="72"/>
      <c r="G67" s="72"/>
      <c r="H67" s="75"/>
      <c r="I67" s="73"/>
      <c r="J67" s="75"/>
      <c r="K67" s="74"/>
      <c r="L67" s="74"/>
      <c r="M67" s="74"/>
      <c r="N67" s="75"/>
      <c r="O67" s="74"/>
      <c r="P67" s="96"/>
    </row>
    <row r="68" spans="1:16" s="15" customFormat="1" ht="56.25" x14ac:dyDescent="0.3">
      <c r="A68" s="27" t="s">
        <v>104</v>
      </c>
      <c r="B68" s="31" t="s">
        <v>72</v>
      </c>
      <c r="C68" s="22" t="s">
        <v>12</v>
      </c>
      <c r="D68" s="22">
        <v>63</v>
      </c>
      <c r="E68" s="22"/>
      <c r="F68" s="72"/>
      <c r="G68" s="72"/>
      <c r="H68" s="75"/>
      <c r="I68" s="73"/>
      <c r="J68" s="75"/>
      <c r="K68" s="74"/>
      <c r="L68" s="74"/>
      <c r="M68" s="74"/>
      <c r="N68" s="75"/>
      <c r="O68" s="74"/>
      <c r="P68" s="96"/>
    </row>
    <row r="69" spans="1:16" s="15" customFormat="1" ht="37.5" x14ac:dyDescent="0.3">
      <c r="A69" s="27" t="s">
        <v>105</v>
      </c>
      <c r="B69" s="31" t="s">
        <v>73</v>
      </c>
      <c r="C69" s="22" t="s">
        <v>12</v>
      </c>
      <c r="D69" s="22">
        <v>1</v>
      </c>
      <c r="E69" s="22"/>
      <c r="F69" s="72"/>
      <c r="G69" s="72"/>
      <c r="H69" s="75"/>
      <c r="I69" s="73"/>
      <c r="J69" s="75"/>
      <c r="K69" s="74"/>
      <c r="L69" s="74"/>
      <c r="M69" s="74"/>
      <c r="N69" s="75"/>
      <c r="O69" s="74"/>
      <c r="P69" s="96"/>
    </row>
    <row r="70" spans="1:16" s="15" customFormat="1" ht="37.5" x14ac:dyDescent="0.3">
      <c r="A70" s="27" t="s">
        <v>152</v>
      </c>
      <c r="B70" s="31" t="s">
        <v>74</v>
      </c>
      <c r="C70" s="22" t="s">
        <v>12</v>
      </c>
      <c r="D70" s="22">
        <v>16</v>
      </c>
      <c r="E70" s="22"/>
      <c r="F70" s="72"/>
      <c r="G70" s="72"/>
      <c r="H70" s="75"/>
      <c r="I70" s="73"/>
      <c r="J70" s="75"/>
      <c r="K70" s="74"/>
      <c r="L70" s="74"/>
      <c r="M70" s="74"/>
      <c r="N70" s="75"/>
      <c r="O70" s="74"/>
      <c r="P70" s="96"/>
    </row>
    <row r="71" spans="1:16" s="15" customFormat="1" ht="37.5" x14ac:dyDescent="0.3">
      <c r="A71" s="18">
        <v>12</v>
      </c>
      <c r="B71" s="28" t="s">
        <v>75</v>
      </c>
      <c r="C71" s="16" t="s">
        <v>20</v>
      </c>
      <c r="D71" s="16">
        <v>1</v>
      </c>
      <c r="E71" s="16"/>
      <c r="F71" s="71">
        <f>H71+J71+L71+N71</f>
        <v>588000</v>
      </c>
      <c r="G71" s="71">
        <f>I71+K71+M71+O71</f>
        <v>0</v>
      </c>
      <c r="H71" s="73">
        <v>588000</v>
      </c>
      <c r="I71" s="73"/>
      <c r="J71" s="73"/>
      <c r="K71" s="74"/>
      <c r="L71" s="74"/>
      <c r="M71" s="74"/>
      <c r="N71" s="73"/>
      <c r="O71" s="74"/>
      <c r="P71" s="95"/>
    </row>
    <row r="72" spans="1:16" s="15" customFormat="1" ht="75" x14ac:dyDescent="0.3">
      <c r="A72" s="27" t="s">
        <v>41</v>
      </c>
      <c r="B72" s="31" t="s">
        <v>77</v>
      </c>
      <c r="C72" s="22" t="s">
        <v>12</v>
      </c>
      <c r="D72" s="22">
        <v>1</v>
      </c>
      <c r="E72" s="22"/>
      <c r="F72" s="72"/>
      <c r="G72" s="72"/>
      <c r="H72" s="75"/>
      <c r="I72" s="73"/>
      <c r="J72" s="75"/>
      <c r="K72" s="74"/>
      <c r="L72" s="74"/>
      <c r="M72" s="74"/>
      <c r="N72" s="75"/>
      <c r="O72" s="74"/>
      <c r="P72" s="96"/>
    </row>
    <row r="73" spans="1:16" s="15" customFormat="1" ht="37.5" x14ac:dyDescent="0.3">
      <c r="A73" s="27" t="s">
        <v>153</v>
      </c>
      <c r="B73" s="31" t="s">
        <v>78</v>
      </c>
      <c r="C73" s="22" t="s">
        <v>12</v>
      </c>
      <c r="D73" s="22">
        <f>20+24+2+2+1+2+3+4+2+2</f>
        <v>62</v>
      </c>
      <c r="E73" s="22"/>
      <c r="F73" s="72"/>
      <c r="G73" s="72"/>
      <c r="H73" s="75"/>
      <c r="I73" s="73"/>
      <c r="J73" s="75"/>
      <c r="K73" s="74"/>
      <c r="L73" s="74"/>
      <c r="M73" s="74"/>
      <c r="N73" s="75"/>
      <c r="O73" s="74"/>
      <c r="P73" s="96"/>
    </row>
    <row r="74" spans="1:16" s="15" customFormat="1" ht="15.75" customHeight="1" x14ac:dyDescent="0.3">
      <c r="A74" s="27" t="s">
        <v>154</v>
      </c>
      <c r="B74" s="31" t="s">
        <v>79</v>
      </c>
      <c r="C74" s="22" t="s">
        <v>12</v>
      </c>
      <c r="D74" s="22">
        <f>2+12+1+12+4+4+15+2+1+2+4+2+1</f>
        <v>62</v>
      </c>
      <c r="E74" s="22"/>
      <c r="F74" s="72"/>
      <c r="G74" s="72"/>
      <c r="H74" s="75"/>
      <c r="I74" s="73"/>
      <c r="J74" s="75"/>
      <c r="K74" s="74"/>
      <c r="L74" s="74"/>
      <c r="M74" s="74"/>
      <c r="N74" s="75"/>
      <c r="O74" s="74"/>
      <c r="P74" s="96"/>
    </row>
    <row r="75" spans="1:16" s="15" customFormat="1" ht="37.5" x14ac:dyDescent="0.3">
      <c r="A75" s="27" t="s">
        <v>155</v>
      </c>
      <c r="B75" s="31" t="s">
        <v>80</v>
      </c>
      <c r="C75" s="22" t="s">
        <v>12</v>
      </c>
      <c r="D75" s="22">
        <f>1+3+3+2+2+5+3+3+1</f>
        <v>23</v>
      </c>
      <c r="E75" s="22"/>
      <c r="F75" s="72"/>
      <c r="G75" s="72"/>
      <c r="H75" s="75"/>
      <c r="I75" s="73"/>
      <c r="J75" s="75"/>
      <c r="K75" s="74"/>
      <c r="L75" s="74"/>
      <c r="M75" s="74"/>
      <c r="N75" s="75"/>
      <c r="O75" s="74"/>
      <c r="P75" s="96"/>
    </row>
    <row r="76" spans="1:16" s="15" customFormat="1" ht="37.5" x14ac:dyDescent="0.3">
      <c r="A76" s="27" t="s">
        <v>156</v>
      </c>
      <c r="B76" s="31" t="s">
        <v>81</v>
      </c>
      <c r="C76" s="22" t="s">
        <v>93</v>
      </c>
      <c r="D76" s="22">
        <v>1</v>
      </c>
      <c r="E76" s="22"/>
      <c r="F76" s="72"/>
      <c r="G76" s="72"/>
      <c r="H76" s="75"/>
      <c r="I76" s="73"/>
      <c r="J76" s="75"/>
      <c r="K76" s="74"/>
      <c r="L76" s="74"/>
      <c r="M76" s="74"/>
      <c r="N76" s="75"/>
      <c r="O76" s="74"/>
      <c r="P76" s="96"/>
    </row>
    <row r="77" spans="1:16" s="15" customFormat="1" ht="18.75" x14ac:dyDescent="0.3">
      <c r="A77" s="27" t="s">
        <v>157</v>
      </c>
      <c r="B77" s="31" t="s">
        <v>82</v>
      </c>
      <c r="C77" s="22" t="s">
        <v>21</v>
      </c>
      <c r="D77" s="22">
        <v>2</v>
      </c>
      <c r="E77" s="22"/>
      <c r="F77" s="72"/>
      <c r="G77" s="72"/>
      <c r="H77" s="75"/>
      <c r="I77" s="73"/>
      <c r="J77" s="75"/>
      <c r="K77" s="74"/>
      <c r="L77" s="74"/>
      <c r="M77" s="74"/>
      <c r="N77" s="75"/>
      <c r="O77" s="74"/>
      <c r="P77" s="96"/>
    </row>
    <row r="78" spans="1:16" s="15" customFormat="1" ht="56.25" x14ac:dyDescent="0.3">
      <c r="A78" s="18">
        <v>13</v>
      </c>
      <c r="B78" s="28" t="s">
        <v>9</v>
      </c>
      <c r="C78" s="16" t="s">
        <v>21</v>
      </c>
      <c r="D78" s="16"/>
      <c r="E78" s="16">
        <v>6</v>
      </c>
      <c r="F78" s="88">
        <f>H78+J78+L78+N78</f>
        <v>0</v>
      </c>
      <c r="G78" s="88">
        <f>I78+K78+M78+O78</f>
        <v>873.60873000000004</v>
      </c>
      <c r="H78" s="75"/>
      <c r="I78" s="73">
        <f>873608.73/1000</f>
        <v>873.60873000000004</v>
      </c>
      <c r="J78" s="83"/>
      <c r="K78" s="74"/>
      <c r="L78" s="74"/>
      <c r="M78" s="74"/>
      <c r="N78" s="83"/>
      <c r="O78" s="74"/>
      <c r="P78" s="82"/>
    </row>
    <row r="79" spans="1:16" s="15" customFormat="1" ht="18.75" x14ac:dyDescent="0.3">
      <c r="A79" s="27" t="s">
        <v>158</v>
      </c>
      <c r="B79" s="31" t="s">
        <v>42</v>
      </c>
      <c r="C79" s="22" t="s">
        <v>21</v>
      </c>
      <c r="D79" s="22"/>
      <c r="E79" s="22">
        <v>6</v>
      </c>
      <c r="F79" s="72"/>
      <c r="G79" s="72"/>
      <c r="H79" s="75"/>
      <c r="I79" s="73"/>
      <c r="J79" s="83"/>
      <c r="K79" s="74"/>
      <c r="L79" s="74"/>
      <c r="M79" s="74"/>
      <c r="N79" s="83"/>
      <c r="O79" s="74"/>
      <c r="P79" s="82"/>
    </row>
    <row r="80" spans="1:16" s="15" customFormat="1" ht="75" x14ac:dyDescent="0.3">
      <c r="A80" s="18">
        <v>14</v>
      </c>
      <c r="B80" s="28" t="s">
        <v>16</v>
      </c>
      <c r="C80" s="16" t="s">
        <v>13</v>
      </c>
      <c r="D80" s="16"/>
      <c r="E80" s="16">
        <v>1</v>
      </c>
      <c r="F80" s="33">
        <f>H80+J80+L80+N80</f>
        <v>0</v>
      </c>
      <c r="G80" s="33">
        <f>I80+K80+M80+O80</f>
        <v>-5000</v>
      </c>
      <c r="H80" s="34"/>
      <c r="I80" s="35">
        <f>(-5000000/1000)</f>
        <v>-5000</v>
      </c>
      <c r="J80" s="42"/>
      <c r="K80" s="36"/>
      <c r="L80" s="36"/>
      <c r="M80" s="36"/>
      <c r="N80" s="42"/>
      <c r="O80" s="36"/>
      <c r="P80" s="43"/>
    </row>
    <row r="81" spans="1:16" s="15" customFormat="1" ht="56.25" x14ac:dyDescent="0.3">
      <c r="A81" s="18">
        <v>15</v>
      </c>
      <c r="B81" s="28" t="s">
        <v>83</v>
      </c>
      <c r="C81" s="16" t="s">
        <v>28</v>
      </c>
      <c r="D81" s="16">
        <f>11.79-5.4</f>
        <v>6.3899999999999988</v>
      </c>
      <c r="E81" s="16"/>
      <c r="F81" s="71">
        <f>H81+J81+L81+N81</f>
        <v>1055625.1192524801</v>
      </c>
      <c r="G81" s="71">
        <f>I81+K81+M81+O81</f>
        <v>0</v>
      </c>
      <c r="H81" s="73">
        <v>1055625.1192524801</v>
      </c>
      <c r="I81" s="73"/>
      <c r="J81" s="74"/>
      <c r="K81" s="74"/>
      <c r="L81" s="74"/>
      <c r="M81" s="74"/>
      <c r="N81" s="74"/>
      <c r="O81" s="74"/>
      <c r="P81" s="84"/>
    </row>
    <row r="82" spans="1:16" s="15" customFormat="1" ht="56.25" x14ac:dyDescent="0.3">
      <c r="A82" s="27" t="s">
        <v>131</v>
      </c>
      <c r="B82" s="31" t="s">
        <v>85</v>
      </c>
      <c r="C82" s="22" t="s">
        <v>28</v>
      </c>
      <c r="D82" s="22">
        <v>6.39</v>
      </c>
      <c r="E82" s="22"/>
      <c r="F82" s="71"/>
      <c r="G82" s="71"/>
      <c r="H82" s="73"/>
      <c r="I82" s="73"/>
      <c r="J82" s="74"/>
      <c r="K82" s="74"/>
      <c r="L82" s="74"/>
      <c r="M82" s="74"/>
      <c r="N82" s="74"/>
      <c r="O82" s="74"/>
      <c r="P82" s="84"/>
    </row>
    <row r="83" spans="1:16" s="15" customFormat="1" ht="18.75" x14ac:dyDescent="0.3">
      <c r="A83" s="27"/>
      <c r="B83" s="28" t="s">
        <v>11</v>
      </c>
      <c r="C83" s="22"/>
      <c r="D83" s="22"/>
      <c r="E83" s="22"/>
      <c r="F83" s="25">
        <f>H83+J83+L83+N83</f>
        <v>1937262.6443599998</v>
      </c>
      <c r="G83" s="25">
        <f>I83+K83+M83+O83+P83</f>
        <v>656369.1834000001</v>
      </c>
      <c r="H83" s="25">
        <f>SUM(H84:H99)</f>
        <v>1937262.6443599998</v>
      </c>
      <c r="I83" s="25">
        <f t="shared" ref="I83:P83" si="2">SUM(I84:I99)</f>
        <v>656369.1834000001</v>
      </c>
      <c r="J83" s="25">
        <f t="shared" si="2"/>
        <v>0</v>
      </c>
      <c r="K83" s="25">
        <f t="shared" si="2"/>
        <v>0</v>
      </c>
      <c r="L83" s="25">
        <f t="shared" si="2"/>
        <v>0</v>
      </c>
      <c r="M83" s="25">
        <f t="shared" si="2"/>
        <v>0</v>
      </c>
      <c r="N83" s="25">
        <f t="shared" si="2"/>
        <v>0</v>
      </c>
      <c r="O83" s="25">
        <f t="shared" si="2"/>
        <v>0</v>
      </c>
      <c r="P83" s="26">
        <f t="shared" si="2"/>
        <v>0</v>
      </c>
    </row>
    <row r="84" spans="1:16" s="15" customFormat="1" ht="75" x14ac:dyDescent="0.3">
      <c r="A84" s="18">
        <v>16</v>
      </c>
      <c r="B84" s="28" t="s">
        <v>10</v>
      </c>
      <c r="C84" s="17" t="s">
        <v>182</v>
      </c>
      <c r="D84" s="17" t="s">
        <v>94</v>
      </c>
      <c r="E84" s="17" t="s">
        <v>198</v>
      </c>
      <c r="F84" s="59">
        <f>H84+J84+L84+N84</f>
        <v>1910810.0759099999</v>
      </c>
      <c r="G84" s="59">
        <f>I84+K84+M84+O84</f>
        <v>268998.02807</v>
      </c>
      <c r="H84" s="62">
        <v>1910810.0759099999</v>
      </c>
      <c r="I84" s="62">
        <f>263127111.04/1000+5870917.03/1000</f>
        <v>268998.02807</v>
      </c>
      <c r="J84" s="65"/>
      <c r="K84" s="65"/>
      <c r="L84" s="65"/>
      <c r="M84" s="65"/>
      <c r="N84" s="65"/>
      <c r="O84" s="65"/>
      <c r="P84" s="85"/>
    </row>
    <row r="85" spans="1:16" s="15" customFormat="1" ht="37.5" x14ac:dyDescent="0.3">
      <c r="A85" s="27" t="s">
        <v>159</v>
      </c>
      <c r="B85" s="31" t="s">
        <v>86</v>
      </c>
      <c r="C85" s="22" t="s">
        <v>12</v>
      </c>
      <c r="D85" s="22">
        <v>1</v>
      </c>
      <c r="E85" s="22"/>
      <c r="F85" s="60"/>
      <c r="G85" s="60"/>
      <c r="H85" s="63"/>
      <c r="I85" s="63"/>
      <c r="J85" s="66"/>
      <c r="K85" s="66"/>
      <c r="L85" s="66"/>
      <c r="M85" s="66"/>
      <c r="N85" s="66"/>
      <c r="O85" s="66"/>
      <c r="P85" s="86"/>
    </row>
    <row r="86" spans="1:16" s="15" customFormat="1" ht="37.5" x14ac:dyDescent="0.3">
      <c r="A86" s="27" t="s">
        <v>160</v>
      </c>
      <c r="B86" s="31" t="s">
        <v>87</v>
      </c>
      <c r="C86" s="22" t="s">
        <v>28</v>
      </c>
      <c r="D86" s="22">
        <v>16</v>
      </c>
      <c r="E86" s="22"/>
      <c r="F86" s="60"/>
      <c r="G86" s="60"/>
      <c r="H86" s="63"/>
      <c r="I86" s="63"/>
      <c r="J86" s="66"/>
      <c r="K86" s="66"/>
      <c r="L86" s="66"/>
      <c r="M86" s="66"/>
      <c r="N86" s="66"/>
      <c r="O86" s="66"/>
      <c r="P86" s="86"/>
    </row>
    <row r="87" spans="1:16" s="15" customFormat="1" ht="18.75" x14ac:dyDescent="0.3">
      <c r="A87" s="27" t="s">
        <v>196</v>
      </c>
      <c r="B87" s="31" t="s">
        <v>181</v>
      </c>
      <c r="C87" s="22" t="s">
        <v>21</v>
      </c>
      <c r="D87" s="22"/>
      <c r="E87" s="22">
        <v>1</v>
      </c>
      <c r="F87" s="61"/>
      <c r="G87" s="61"/>
      <c r="H87" s="64"/>
      <c r="I87" s="64"/>
      <c r="J87" s="67"/>
      <c r="K87" s="67"/>
      <c r="L87" s="67"/>
      <c r="M87" s="67"/>
      <c r="N87" s="67"/>
      <c r="O87" s="67"/>
      <c r="P87" s="87"/>
    </row>
    <row r="88" spans="1:16" s="15" customFormat="1" ht="75" x14ac:dyDescent="0.3">
      <c r="A88" s="18">
        <v>17</v>
      </c>
      <c r="B88" s="28" t="s">
        <v>19</v>
      </c>
      <c r="C88" s="16" t="s">
        <v>14</v>
      </c>
      <c r="D88" s="16">
        <v>1</v>
      </c>
      <c r="E88" s="16"/>
      <c r="F88" s="25">
        <f>H88+J88+L88+N88</f>
        <v>26452.568449999999</v>
      </c>
      <c r="G88" s="25">
        <f>I88+K88+M88+O88</f>
        <v>0</v>
      </c>
      <c r="H88" s="35">
        <v>26452.568449999999</v>
      </c>
      <c r="I88" s="35"/>
      <c r="J88" s="34"/>
      <c r="K88" s="34"/>
      <c r="L88" s="34"/>
      <c r="M88" s="34"/>
      <c r="N88" s="34"/>
      <c r="O88" s="34"/>
      <c r="P88" s="37"/>
    </row>
    <row r="89" spans="1:16" s="44" customFormat="1" ht="37.5" x14ac:dyDescent="0.3">
      <c r="A89" s="18">
        <v>18</v>
      </c>
      <c r="B89" s="28" t="s">
        <v>125</v>
      </c>
      <c r="C89" s="16" t="s">
        <v>28</v>
      </c>
      <c r="D89" s="16"/>
      <c r="E89" s="17">
        <f>E90+E91</f>
        <v>72.775000000000006</v>
      </c>
      <c r="F89" s="71">
        <f>H89+J89+L89+N89</f>
        <v>0</v>
      </c>
      <c r="G89" s="71">
        <f>I89+K89+M89+O89</f>
        <v>157267.48866999999</v>
      </c>
      <c r="H89" s="73"/>
      <c r="I89" s="73">
        <f>39369184.79/1000+117898303.88/1000</f>
        <v>157267.48866999999</v>
      </c>
      <c r="J89" s="83"/>
      <c r="K89" s="83"/>
      <c r="L89" s="83"/>
      <c r="M89" s="83"/>
      <c r="N89" s="83"/>
      <c r="O89" s="83"/>
      <c r="P89" s="82"/>
    </row>
    <row r="90" spans="1:16" s="44" customFormat="1" ht="18.75" x14ac:dyDescent="0.3">
      <c r="A90" s="27" t="s">
        <v>132</v>
      </c>
      <c r="B90" s="31" t="s">
        <v>126</v>
      </c>
      <c r="C90" s="22" t="s">
        <v>28</v>
      </c>
      <c r="D90" s="22"/>
      <c r="E90" s="22">
        <v>69.444000000000003</v>
      </c>
      <c r="F90" s="71"/>
      <c r="G90" s="71"/>
      <c r="H90" s="73"/>
      <c r="I90" s="73"/>
      <c r="J90" s="83"/>
      <c r="K90" s="83"/>
      <c r="L90" s="83"/>
      <c r="M90" s="83"/>
      <c r="N90" s="83"/>
      <c r="O90" s="83"/>
      <c r="P90" s="82"/>
    </row>
    <row r="91" spans="1:16" s="44" customFormat="1" ht="18.75" x14ac:dyDescent="0.3">
      <c r="A91" s="27" t="s">
        <v>161</v>
      </c>
      <c r="B91" s="31" t="s">
        <v>127</v>
      </c>
      <c r="C91" s="22" t="s">
        <v>28</v>
      </c>
      <c r="D91" s="22"/>
      <c r="E91" s="22">
        <v>3.331</v>
      </c>
      <c r="F91" s="71"/>
      <c r="G91" s="71"/>
      <c r="H91" s="73"/>
      <c r="I91" s="73"/>
      <c r="J91" s="83"/>
      <c r="K91" s="83"/>
      <c r="L91" s="83"/>
      <c r="M91" s="83"/>
      <c r="N91" s="83"/>
      <c r="O91" s="83"/>
      <c r="P91" s="82"/>
    </row>
    <row r="92" spans="1:16" s="44" customFormat="1" ht="18.75" x14ac:dyDescent="0.3">
      <c r="A92" s="27" t="s">
        <v>189</v>
      </c>
      <c r="B92" s="31" t="s">
        <v>187</v>
      </c>
      <c r="C92" s="22"/>
      <c r="D92" s="22"/>
      <c r="E92" s="22"/>
      <c r="F92" s="25"/>
      <c r="G92" s="25"/>
      <c r="H92" s="35"/>
      <c r="I92" s="35"/>
      <c r="J92" s="42"/>
      <c r="K92" s="42"/>
      <c r="L92" s="42"/>
      <c r="M92" s="42"/>
      <c r="N92" s="42"/>
      <c r="O92" s="42"/>
      <c r="P92" s="43"/>
    </row>
    <row r="93" spans="1:16" s="44" customFormat="1" ht="18.75" x14ac:dyDescent="0.3">
      <c r="A93" s="27" t="s">
        <v>190</v>
      </c>
      <c r="B93" s="31" t="s">
        <v>188</v>
      </c>
      <c r="C93" s="22" t="s">
        <v>21</v>
      </c>
      <c r="D93" s="22"/>
      <c r="E93" s="22">
        <v>10</v>
      </c>
      <c r="F93" s="25"/>
      <c r="G93" s="25"/>
      <c r="H93" s="35"/>
      <c r="I93" s="35"/>
      <c r="J93" s="42"/>
      <c r="K93" s="42"/>
      <c r="L93" s="42"/>
      <c r="M93" s="42"/>
      <c r="N93" s="42"/>
      <c r="O93" s="42"/>
      <c r="P93" s="43"/>
    </row>
    <row r="94" spans="1:16" s="44" customFormat="1" ht="37.5" x14ac:dyDescent="0.3">
      <c r="A94" s="18">
        <v>19</v>
      </c>
      <c r="B94" s="28" t="s">
        <v>128</v>
      </c>
      <c r="C94" s="16" t="s">
        <v>28</v>
      </c>
      <c r="D94" s="16"/>
      <c r="E94" s="17">
        <v>22.518999999999998</v>
      </c>
      <c r="F94" s="71">
        <f>H94+J94+L94+N94</f>
        <v>0</v>
      </c>
      <c r="G94" s="71">
        <f>I94+K94+M94+O94</f>
        <v>180526.54603999999</v>
      </c>
      <c r="H94" s="73"/>
      <c r="I94" s="73">
        <f>52805599.55/1000+127720946.49/1000</f>
        <v>180526.54603999999</v>
      </c>
      <c r="J94" s="83"/>
      <c r="K94" s="83"/>
      <c r="L94" s="83"/>
      <c r="M94" s="83"/>
      <c r="N94" s="83"/>
      <c r="O94" s="83"/>
      <c r="P94" s="82"/>
    </row>
    <row r="95" spans="1:16" s="44" customFormat="1" ht="18.75" x14ac:dyDescent="0.3">
      <c r="A95" s="27" t="s">
        <v>133</v>
      </c>
      <c r="B95" s="31" t="s">
        <v>129</v>
      </c>
      <c r="C95" s="22" t="s">
        <v>28</v>
      </c>
      <c r="D95" s="22"/>
      <c r="E95" s="22">
        <v>22.518999999999998</v>
      </c>
      <c r="F95" s="71"/>
      <c r="G95" s="71"/>
      <c r="H95" s="73"/>
      <c r="I95" s="73"/>
      <c r="J95" s="83"/>
      <c r="K95" s="83"/>
      <c r="L95" s="83"/>
      <c r="M95" s="83"/>
      <c r="N95" s="83"/>
      <c r="O95" s="83"/>
      <c r="P95" s="82"/>
    </row>
    <row r="96" spans="1:16" s="44" customFormat="1" ht="37.5" x14ac:dyDescent="0.3">
      <c r="A96" s="18">
        <v>20</v>
      </c>
      <c r="B96" s="28" t="s">
        <v>130</v>
      </c>
      <c r="C96" s="16" t="s">
        <v>28</v>
      </c>
      <c r="D96" s="16"/>
      <c r="E96" s="17">
        <f>SUM(E97:E98)</f>
        <v>63.741999999999997</v>
      </c>
      <c r="F96" s="71">
        <f>H96+J96+L96+N96</f>
        <v>0</v>
      </c>
      <c r="G96" s="71">
        <f>I96+K96+M96+O96</f>
        <v>49131.820619999999</v>
      </c>
      <c r="H96" s="73"/>
      <c r="I96" s="73">
        <f>49131820.62/1000</f>
        <v>49131.820619999999</v>
      </c>
      <c r="J96" s="83"/>
      <c r="K96" s="83"/>
      <c r="L96" s="83"/>
      <c r="M96" s="83"/>
      <c r="N96" s="83"/>
      <c r="O96" s="83"/>
      <c r="P96" s="82"/>
    </row>
    <row r="97" spans="1:16" s="44" customFormat="1" ht="18.75" x14ac:dyDescent="0.3">
      <c r="A97" s="27" t="s">
        <v>162</v>
      </c>
      <c r="B97" s="31" t="s">
        <v>126</v>
      </c>
      <c r="C97" s="22" t="s">
        <v>28</v>
      </c>
      <c r="D97" s="22"/>
      <c r="E97" s="22">
        <v>62.045999999999999</v>
      </c>
      <c r="F97" s="71"/>
      <c r="G97" s="71"/>
      <c r="H97" s="73"/>
      <c r="I97" s="73"/>
      <c r="J97" s="83"/>
      <c r="K97" s="83"/>
      <c r="L97" s="83"/>
      <c r="M97" s="83"/>
      <c r="N97" s="83"/>
      <c r="O97" s="83"/>
      <c r="P97" s="82"/>
    </row>
    <row r="98" spans="1:16" s="44" customFormat="1" ht="18.75" x14ac:dyDescent="0.3">
      <c r="A98" s="27" t="s">
        <v>163</v>
      </c>
      <c r="B98" s="31" t="s">
        <v>129</v>
      </c>
      <c r="C98" s="22" t="s">
        <v>28</v>
      </c>
      <c r="D98" s="22"/>
      <c r="E98" s="22">
        <v>1.696</v>
      </c>
      <c r="F98" s="71"/>
      <c r="G98" s="71"/>
      <c r="H98" s="73"/>
      <c r="I98" s="73"/>
      <c r="J98" s="83"/>
      <c r="K98" s="83"/>
      <c r="L98" s="83"/>
      <c r="M98" s="83"/>
      <c r="N98" s="83"/>
      <c r="O98" s="83"/>
      <c r="P98" s="82"/>
    </row>
    <row r="99" spans="1:16" s="44" customFormat="1" ht="150" x14ac:dyDescent="0.3">
      <c r="A99" s="18">
        <v>21</v>
      </c>
      <c r="B99" s="28" t="s">
        <v>145</v>
      </c>
      <c r="C99" s="22"/>
      <c r="D99" s="22"/>
      <c r="E99" s="22"/>
      <c r="F99" s="25">
        <f t="shared" ref="F99:G101" si="3">H99+J99+L99+N99</f>
        <v>0</v>
      </c>
      <c r="G99" s="25">
        <f t="shared" si="3"/>
        <v>445.3</v>
      </c>
      <c r="H99" s="35"/>
      <c r="I99" s="35">
        <f>445300/1000</f>
        <v>445.3</v>
      </c>
      <c r="J99" s="42"/>
      <c r="K99" s="42"/>
      <c r="L99" s="42"/>
      <c r="M99" s="42"/>
      <c r="N99" s="42"/>
      <c r="O99" s="42"/>
      <c r="P99" s="43"/>
    </row>
    <row r="100" spans="1:16" s="15" customFormat="1" ht="177.75" customHeight="1" x14ac:dyDescent="0.3">
      <c r="A100" s="18">
        <v>22</v>
      </c>
      <c r="B100" s="28" t="s">
        <v>203</v>
      </c>
      <c r="C100" s="17" t="s">
        <v>191</v>
      </c>
      <c r="D100" s="17" t="s">
        <v>140</v>
      </c>
      <c r="E100" s="17" t="s">
        <v>197</v>
      </c>
      <c r="F100" s="25">
        <f t="shared" si="3"/>
        <v>597851</v>
      </c>
      <c r="G100" s="25">
        <f t="shared" si="3"/>
        <v>365743.18153000006</v>
      </c>
      <c r="H100" s="35">
        <v>597851</v>
      </c>
      <c r="I100" s="35">
        <f>(298563370.41+2104258.86)/1000+65075552.26/1000</f>
        <v>365743.18153000006</v>
      </c>
      <c r="J100" s="35"/>
      <c r="K100" s="35"/>
      <c r="L100" s="35"/>
      <c r="M100" s="35"/>
      <c r="N100" s="35"/>
      <c r="O100" s="35"/>
      <c r="P100" s="45"/>
    </row>
    <row r="101" spans="1:16" s="20" customFormat="1" ht="56.25" x14ac:dyDescent="0.3">
      <c r="A101" s="18">
        <v>23</v>
      </c>
      <c r="B101" s="28" t="s">
        <v>118</v>
      </c>
      <c r="C101" s="17" t="s">
        <v>192</v>
      </c>
      <c r="D101" s="16"/>
      <c r="E101" s="17" t="s">
        <v>193</v>
      </c>
      <c r="F101" s="25">
        <f t="shared" si="3"/>
        <v>0</v>
      </c>
      <c r="G101" s="25">
        <f t="shared" si="3"/>
        <v>442800.40399999998</v>
      </c>
      <c r="H101" s="25">
        <f t="shared" ref="H101:P101" si="4">SUM(H102:H108)</f>
        <v>0</v>
      </c>
      <c r="I101" s="25">
        <f t="shared" si="4"/>
        <v>8340.4040000000005</v>
      </c>
      <c r="J101" s="25">
        <f t="shared" si="4"/>
        <v>0</v>
      </c>
      <c r="K101" s="25">
        <f t="shared" si="4"/>
        <v>0</v>
      </c>
      <c r="L101" s="25">
        <f t="shared" si="4"/>
        <v>0</v>
      </c>
      <c r="M101" s="25">
        <f t="shared" si="4"/>
        <v>0</v>
      </c>
      <c r="N101" s="25">
        <f t="shared" si="4"/>
        <v>0</v>
      </c>
      <c r="O101" s="25">
        <f t="shared" si="4"/>
        <v>434460</v>
      </c>
      <c r="P101" s="26">
        <f t="shared" si="4"/>
        <v>0</v>
      </c>
    </row>
    <row r="102" spans="1:16" s="15" customFormat="1" ht="37.5" x14ac:dyDescent="0.3">
      <c r="A102" s="27" t="s">
        <v>164</v>
      </c>
      <c r="B102" s="31" t="s">
        <v>119</v>
      </c>
      <c r="C102" s="22" t="s">
        <v>12</v>
      </c>
      <c r="D102" s="16"/>
      <c r="E102" s="32">
        <v>1</v>
      </c>
      <c r="F102" s="25">
        <f t="shared" ref="F102:F108" si="5">H102+J102+L102+N102</f>
        <v>0</v>
      </c>
      <c r="G102" s="25">
        <f t="shared" ref="G102:G108" si="6">I102+K102+M102+O102</f>
        <v>22500</v>
      </c>
      <c r="H102" s="35"/>
      <c r="I102" s="35"/>
      <c r="J102" s="35"/>
      <c r="K102" s="35"/>
      <c r="L102" s="35"/>
      <c r="M102" s="35"/>
      <c r="N102" s="11"/>
      <c r="O102" s="35">
        <f>22500000/1000</f>
        <v>22500</v>
      </c>
      <c r="P102" s="45"/>
    </row>
    <row r="103" spans="1:16" s="15" customFormat="1" ht="56.25" x14ac:dyDescent="0.3">
      <c r="A103" s="27" t="s">
        <v>165</v>
      </c>
      <c r="B103" s="31" t="s">
        <v>120</v>
      </c>
      <c r="C103" s="22" t="s">
        <v>12</v>
      </c>
      <c r="D103" s="16"/>
      <c r="E103" s="32">
        <v>2</v>
      </c>
      <c r="F103" s="25">
        <f t="shared" si="5"/>
        <v>0</v>
      </c>
      <c r="G103" s="25">
        <f t="shared" si="6"/>
        <v>55840</v>
      </c>
      <c r="H103" s="35"/>
      <c r="I103" s="35"/>
      <c r="J103" s="35"/>
      <c r="K103" s="35"/>
      <c r="L103" s="35"/>
      <c r="M103" s="35"/>
      <c r="N103" s="11"/>
      <c r="O103" s="35">
        <f>(27920000*2)/1000</f>
        <v>55840</v>
      </c>
      <c r="P103" s="45"/>
    </row>
    <row r="104" spans="1:16" s="15" customFormat="1" ht="56.25" x14ac:dyDescent="0.3">
      <c r="A104" s="27" t="s">
        <v>166</v>
      </c>
      <c r="B104" s="31" t="s">
        <v>121</v>
      </c>
      <c r="C104" s="22" t="s">
        <v>12</v>
      </c>
      <c r="D104" s="16"/>
      <c r="E104" s="32">
        <v>2</v>
      </c>
      <c r="F104" s="25">
        <f t="shared" si="5"/>
        <v>0</v>
      </c>
      <c r="G104" s="25">
        <f t="shared" si="6"/>
        <v>90920</v>
      </c>
      <c r="H104" s="35"/>
      <c r="I104" s="35"/>
      <c r="J104" s="35"/>
      <c r="K104" s="35"/>
      <c r="L104" s="35"/>
      <c r="M104" s="35"/>
      <c r="N104" s="11"/>
      <c r="O104" s="35">
        <f>(45460000+45460000)/1000</f>
        <v>90920</v>
      </c>
      <c r="P104" s="45"/>
    </row>
    <row r="105" spans="1:16" s="15" customFormat="1" ht="75" x14ac:dyDescent="0.3">
      <c r="A105" s="27" t="s">
        <v>167</v>
      </c>
      <c r="B105" s="31" t="s">
        <v>122</v>
      </c>
      <c r="C105" s="22" t="s">
        <v>12</v>
      </c>
      <c r="D105" s="16"/>
      <c r="E105" s="32">
        <v>1</v>
      </c>
      <c r="F105" s="25">
        <f t="shared" si="5"/>
        <v>0</v>
      </c>
      <c r="G105" s="25">
        <f t="shared" si="6"/>
        <v>39600</v>
      </c>
      <c r="H105" s="35"/>
      <c r="I105" s="35"/>
      <c r="J105" s="35"/>
      <c r="K105" s="35"/>
      <c r="L105" s="35"/>
      <c r="M105" s="35"/>
      <c r="N105" s="11"/>
      <c r="O105" s="35">
        <f>39600000/1000</f>
        <v>39600</v>
      </c>
      <c r="P105" s="45"/>
    </row>
    <row r="106" spans="1:16" s="15" customFormat="1" ht="75" x14ac:dyDescent="0.3">
      <c r="A106" s="27" t="s">
        <v>168</v>
      </c>
      <c r="B106" s="31" t="s">
        <v>123</v>
      </c>
      <c r="C106" s="22" t="s">
        <v>12</v>
      </c>
      <c r="D106" s="16"/>
      <c r="E106" s="32">
        <v>3</v>
      </c>
      <c r="F106" s="25">
        <f t="shared" si="5"/>
        <v>0</v>
      </c>
      <c r="G106" s="25">
        <f t="shared" si="6"/>
        <v>108000</v>
      </c>
      <c r="H106" s="35"/>
      <c r="I106" s="35"/>
      <c r="J106" s="35"/>
      <c r="K106" s="35"/>
      <c r="L106" s="35"/>
      <c r="M106" s="35"/>
      <c r="N106" s="11"/>
      <c r="O106" s="35">
        <f>(36000000+36000000)/1000+36000000/1000</f>
        <v>108000</v>
      </c>
      <c r="P106" s="45"/>
    </row>
    <row r="107" spans="1:16" s="15" customFormat="1" ht="56.25" x14ac:dyDescent="0.3">
      <c r="A107" s="27" t="s">
        <v>169</v>
      </c>
      <c r="B107" s="31" t="s">
        <v>124</v>
      </c>
      <c r="C107" s="22" t="s">
        <v>12</v>
      </c>
      <c r="D107" s="16"/>
      <c r="E107" s="32">
        <v>2</v>
      </c>
      <c r="F107" s="25">
        <f t="shared" ref="F107" si="7">H107+J107+L107+N107</f>
        <v>0</v>
      </c>
      <c r="G107" s="25">
        <f t="shared" ref="G107" si="8">I107+K107+M107+O107</f>
        <v>117600</v>
      </c>
      <c r="H107" s="35"/>
      <c r="I107" s="35"/>
      <c r="J107" s="35"/>
      <c r="K107" s="35"/>
      <c r="L107" s="35"/>
      <c r="M107" s="35"/>
      <c r="N107" s="11"/>
      <c r="O107" s="35">
        <f>(58800000*2)/1000</f>
        <v>117600</v>
      </c>
      <c r="P107" s="45"/>
    </row>
    <row r="108" spans="1:16" s="15" customFormat="1" ht="24" customHeight="1" thickBot="1" x14ac:dyDescent="0.35">
      <c r="A108" s="46" t="s">
        <v>170</v>
      </c>
      <c r="B108" s="47" t="s">
        <v>144</v>
      </c>
      <c r="C108" s="48" t="s">
        <v>21</v>
      </c>
      <c r="D108" s="49"/>
      <c r="E108" s="50">
        <v>34</v>
      </c>
      <c r="F108" s="51">
        <f t="shared" si="5"/>
        <v>0</v>
      </c>
      <c r="G108" s="51">
        <f t="shared" si="6"/>
        <v>8340.4040000000005</v>
      </c>
      <c r="H108" s="52"/>
      <c r="I108" s="52">
        <f>(245306*34)/1000</f>
        <v>8340.4040000000005</v>
      </c>
      <c r="J108" s="52"/>
      <c r="K108" s="52"/>
      <c r="L108" s="52"/>
      <c r="M108" s="52"/>
      <c r="N108" s="12"/>
      <c r="O108" s="52"/>
      <c r="P108" s="53"/>
    </row>
    <row r="109" spans="1:16" x14ac:dyDescent="0.25">
      <c r="A109" s="7"/>
      <c r="B109" s="6"/>
      <c r="C109" s="7"/>
      <c r="D109" s="7"/>
      <c r="E109" s="7"/>
      <c r="F109" s="8"/>
      <c r="G109" s="8"/>
      <c r="H109" s="9"/>
      <c r="I109" s="9"/>
      <c r="J109" s="9"/>
      <c r="K109" s="9"/>
      <c r="L109" s="9"/>
      <c r="M109" s="9"/>
      <c r="N109" s="9"/>
      <c r="O109" s="9"/>
      <c r="P109" s="9"/>
    </row>
  </sheetData>
  <mergeCells count="199">
    <mergeCell ref="G84:G87"/>
    <mergeCell ref="H84:H87"/>
    <mergeCell ref="I84:I87"/>
    <mergeCell ref="J84:J87"/>
    <mergeCell ref="K84:K87"/>
    <mergeCell ref="L84:L87"/>
    <mergeCell ref="M84:M87"/>
    <mergeCell ref="N84:N87"/>
    <mergeCell ref="P78:P79"/>
    <mergeCell ref="O78:O79"/>
    <mergeCell ref="P55:P60"/>
    <mergeCell ref="J61:J62"/>
    <mergeCell ref="N61:N62"/>
    <mergeCell ref="P61:P62"/>
    <mergeCell ref="J63:J70"/>
    <mergeCell ref="N63:N70"/>
    <mergeCell ref="P63:P70"/>
    <mergeCell ref="J71:J77"/>
    <mergeCell ref="N71:N77"/>
    <mergeCell ref="P71:P77"/>
    <mergeCell ref="K55:K60"/>
    <mergeCell ref="L55:L60"/>
    <mergeCell ref="M55:M60"/>
    <mergeCell ref="O55:O60"/>
    <mergeCell ref="O61:O62"/>
    <mergeCell ref="O63:O70"/>
    <mergeCell ref="K71:K77"/>
    <mergeCell ref="L71:L77"/>
    <mergeCell ref="M71:M77"/>
    <mergeCell ref="O71:O77"/>
    <mergeCell ref="J55:J60"/>
    <mergeCell ref="N55:N60"/>
    <mergeCell ref="P42:P45"/>
    <mergeCell ref="J18:J19"/>
    <mergeCell ref="N18:N19"/>
    <mergeCell ref="P18:P19"/>
    <mergeCell ref="J20:J22"/>
    <mergeCell ref="N20:N22"/>
    <mergeCell ref="P20:P22"/>
    <mergeCell ref="J24:J27"/>
    <mergeCell ref="N24:N27"/>
    <mergeCell ref="P24:P27"/>
    <mergeCell ref="P28:P33"/>
    <mergeCell ref="K24:K27"/>
    <mergeCell ref="L24:L27"/>
    <mergeCell ref="M24:M27"/>
    <mergeCell ref="O24:O27"/>
    <mergeCell ref="O28:O33"/>
    <mergeCell ref="O34:O41"/>
    <mergeCell ref="P34:P41"/>
    <mergeCell ref="O46:O54"/>
    <mergeCell ref="P46:P54"/>
    <mergeCell ref="O42:O45"/>
    <mergeCell ref="G61:G62"/>
    <mergeCell ref="I61:I62"/>
    <mergeCell ref="K61:K62"/>
    <mergeCell ref="L61:L62"/>
    <mergeCell ref="M61:M62"/>
    <mergeCell ref="G63:G70"/>
    <mergeCell ref="I63:I70"/>
    <mergeCell ref="K63:K70"/>
    <mergeCell ref="L63:L70"/>
    <mergeCell ref="M63:M70"/>
    <mergeCell ref="H61:H62"/>
    <mergeCell ref="G18:G19"/>
    <mergeCell ref="G55:G60"/>
    <mergeCell ref="I55:I60"/>
    <mergeCell ref="G71:G77"/>
    <mergeCell ref="I71:I77"/>
    <mergeCell ref="F18:F19"/>
    <mergeCell ref="H18:H19"/>
    <mergeCell ref="F20:F22"/>
    <mergeCell ref="H20:H22"/>
    <mergeCell ref="F24:F27"/>
    <mergeCell ref="H24:H27"/>
    <mergeCell ref="G20:G22"/>
    <mergeCell ref="G24:G27"/>
    <mergeCell ref="F42:F45"/>
    <mergeCell ref="H42:H45"/>
    <mergeCell ref="F55:F60"/>
    <mergeCell ref="H55:H60"/>
    <mergeCell ref="F61:F62"/>
    <mergeCell ref="F63:F70"/>
    <mergeCell ref="H63:H70"/>
    <mergeCell ref="F71:F77"/>
    <mergeCell ref="H71:H77"/>
    <mergeCell ref="I24:I27"/>
    <mergeCell ref="I18:I19"/>
    <mergeCell ref="A11:A13"/>
    <mergeCell ref="B11:B13"/>
    <mergeCell ref="C11:C13"/>
    <mergeCell ref="H11:P11"/>
    <mergeCell ref="F11:G12"/>
    <mergeCell ref="H12:I12"/>
    <mergeCell ref="J12:K12"/>
    <mergeCell ref="N12:O12"/>
    <mergeCell ref="P12:P13"/>
    <mergeCell ref="D11:E12"/>
    <mergeCell ref="L12:M12"/>
    <mergeCell ref="I20:I22"/>
    <mergeCell ref="K18:K19"/>
    <mergeCell ref="L18:L19"/>
    <mergeCell ref="M18:M19"/>
    <mergeCell ref="O18:O19"/>
    <mergeCell ref="O20:O22"/>
    <mergeCell ref="M20:M22"/>
    <mergeCell ref="L20:L22"/>
    <mergeCell ref="K20:K22"/>
    <mergeCell ref="F78:F79"/>
    <mergeCell ref="H78:H79"/>
    <mergeCell ref="J78:J79"/>
    <mergeCell ref="L78:L79"/>
    <mergeCell ref="N78:N79"/>
    <mergeCell ref="G78:G79"/>
    <mergeCell ref="I78:I79"/>
    <mergeCell ref="K78:K79"/>
    <mergeCell ref="M78:M79"/>
    <mergeCell ref="F81:F82"/>
    <mergeCell ref="G81:G82"/>
    <mergeCell ref="H81:H82"/>
    <mergeCell ref="I81:I82"/>
    <mergeCell ref="O94:O95"/>
    <mergeCell ref="P94:P95"/>
    <mergeCell ref="I89:I91"/>
    <mergeCell ref="H89:H91"/>
    <mergeCell ref="J89:J91"/>
    <mergeCell ref="K89:K91"/>
    <mergeCell ref="L89:L91"/>
    <mergeCell ref="M89:M91"/>
    <mergeCell ref="N89:N91"/>
    <mergeCell ref="O89:O91"/>
    <mergeCell ref="P81:P82"/>
    <mergeCell ref="O81:O82"/>
    <mergeCell ref="N81:N82"/>
    <mergeCell ref="M81:M82"/>
    <mergeCell ref="L81:L82"/>
    <mergeCell ref="K81:K82"/>
    <mergeCell ref="J81:J82"/>
    <mergeCell ref="O84:O87"/>
    <mergeCell ref="P84:P87"/>
    <mergeCell ref="F84:F87"/>
    <mergeCell ref="A10:P10"/>
    <mergeCell ref="P96:P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89:P91"/>
    <mergeCell ref="F89:F91"/>
    <mergeCell ref="G89:G91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N28:N33"/>
    <mergeCell ref="I46:I54"/>
    <mergeCell ref="J46:J54"/>
    <mergeCell ref="K46:K54"/>
    <mergeCell ref="L46:L54"/>
    <mergeCell ref="M46:M54"/>
    <mergeCell ref="N46:N54"/>
    <mergeCell ref="F34:F41"/>
    <mergeCell ref="G34:G41"/>
    <mergeCell ref="H34:H41"/>
    <mergeCell ref="I34:I41"/>
    <mergeCell ref="J34:J41"/>
    <mergeCell ref="K34:K41"/>
    <mergeCell ref="L34:L41"/>
    <mergeCell ref="M34:M41"/>
    <mergeCell ref="N34:N41"/>
    <mergeCell ref="G42:G45"/>
    <mergeCell ref="I42:I45"/>
    <mergeCell ref="K42:K45"/>
    <mergeCell ref="L42:L45"/>
    <mergeCell ref="M42:M45"/>
    <mergeCell ref="J42:J45"/>
    <mergeCell ref="N42:N45"/>
    <mergeCell ref="F46:F54"/>
    <mergeCell ref="H46:H54"/>
    <mergeCell ref="F28:F33"/>
    <mergeCell ref="G28:G33"/>
    <mergeCell ref="H28:H33"/>
    <mergeCell ref="I28:I33"/>
    <mergeCell ref="J28:J33"/>
    <mergeCell ref="K28:K33"/>
    <mergeCell ref="L28:L33"/>
    <mergeCell ref="M28:M33"/>
    <mergeCell ref="G46:G54"/>
  </mergeCells>
  <pageMargins left="0.23622047244094491" right="0.27559055118110237" top="0.82677165354330717" bottom="0.47244094488188981" header="0.51181102362204722" footer="0.51181102362204722"/>
  <pageSetup paperSize="9" scale="4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</cp:lastModifiedBy>
  <cp:lastPrinted>2022-07-25T09:58:02Z</cp:lastPrinted>
  <dcterms:created xsi:type="dcterms:W3CDTF">2019-10-29T01:57:16Z</dcterms:created>
  <dcterms:modified xsi:type="dcterms:W3CDTF">2022-07-25T12:51:49Z</dcterms:modified>
</cp:coreProperties>
</file>